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SSZT Pv\082_64523082_Oprava zabezpečovacího zařízení v žst. Nymburk seř.n. – brzdy TKB v roce 2023\Ke zveřejnění na E-ZAKu\"/>
    </mc:Choice>
  </mc:AlternateContent>
  <bookViews>
    <workbookView xWindow="0" yWindow="0" windowWidth="29010" windowHeight="11805"/>
  </bookViews>
  <sheets>
    <sheet name="Rekapitulace stavby" sheetId="1" r:id="rId1"/>
    <sheet name="01 - PS 01 ÚOŽI" sheetId="2" r:id="rId2"/>
    <sheet name="02 - SO 01 ÚRS" sheetId="3" r:id="rId3"/>
    <sheet name="03 - VRN" sheetId="4" r:id="rId4"/>
  </sheets>
  <definedNames>
    <definedName name="_xlnm._FilterDatabase" localSheetId="1" hidden="1">'01 - PS 01 ÚOŽI'!$C$119:$K$151</definedName>
    <definedName name="_xlnm._FilterDatabase" localSheetId="2" hidden="1">'02 - SO 01 ÚRS'!$C$119:$K$140</definedName>
    <definedName name="_xlnm._FilterDatabase" localSheetId="3" hidden="1">'03 - VRN'!$C$120:$K$134</definedName>
    <definedName name="_xlnm.Print_Titles" localSheetId="1">'01 - PS 01 ÚOŽI'!$119:$119</definedName>
    <definedName name="_xlnm.Print_Titles" localSheetId="2">'02 - SO 01 ÚRS'!$119:$119</definedName>
    <definedName name="_xlnm.Print_Titles" localSheetId="3">'03 - VRN'!$120:$120</definedName>
    <definedName name="_xlnm.Print_Titles" localSheetId="0">'Rekapitulace stavby'!$92:$92</definedName>
    <definedName name="_xlnm.Print_Area" localSheetId="1">'01 - PS 01 ÚOŽI'!$C$4:$J$76,'01 - PS 01 ÚOŽI'!$C$82:$J$101,'01 - PS 01 ÚOŽI'!$C$107:$K$151</definedName>
    <definedName name="_xlnm.Print_Area" localSheetId="2">'02 - SO 01 ÚRS'!$C$4:$J$76,'02 - SO 01 ÚRS'!$C$82:$J$101,'02 - SO 01 ÚRS'!$C$107:$K$140</definedName>
    <definedName name="_xlnm.Print_Area" localSheetId="3">'03 - VRN'!$C$4:$J$76,'03 - VRN'!$C$82:$J$102,'03 - VRN'!$C$108:$K$134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4" i="4"/>
  <c r="BH134" i="4"/>
  <c r="BG134" i="4"/>
  <c r="BF134" i="4"/>
  <c r="T134" i="4"/>
  <c r="T133" i="4" s="1"/>
  <c r="R134" i="4"/>
  <c r="R133" i="4" s="1"/>
  <c r="P134" i="4"/>
  <c r="P133" i="4" s="1"/>
  <c r="BI132" i="4"/>
  <c r="BH132" i="4"/>
  <c r="BG132" i="4"/>
  <c r="BF132" i="4"/>
  <c r="T132" i="4"/>
  <c r="T131" i="4" s="1"/>
  <c r="R132" i="4"/>
  <c r="R131" i="4" s="1"/>
  <c r="P132" i="4"/>
  <c r="P131" i="4" s="1"/>
  <c r="BI130" i="4"/>
  <c r="BH130" i="4"/>
  <c r="BG130" i="4"/>
  <c r="BF130" i="4"/>
  <c r="T130" i="4"/>
  <c r="T129" i="4" s="1"/>
  <c r="R130" i="4"/>
  <c r="R129" i="4" s="1"/>
  <c r="P130" i="4"/>
  <c r="P129" i="4" s="1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J37" i="3"/>
  <c r="J36" i="3"/>
  <c r="AY96" i="1"/>
  <c r="J35" i="3"/>
  <c r="AX96" i="1" s="1"/>
  <c r="BI139" i="3"/>
  <c r="BH139" i="3"/>
  <c r="BG139" i="3"/>
  <c r="BF139" i="3"/>
  <c r="T139" i="3"/>
  <c r="T138" i="3"/>
  <c r="R139" i="3"/>
  <c r="R138" i="3"/>
  <c r="P139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T121" i="3"/>
  <c r="R122" i="3"/>
  <c r="R121" i="3" s="1"/>
  <c r="P122" i="3"/>
  <c r="P121" i="3" s="1"/>
  <c r="J117" i="3"/>
  <c r="J116" i="3"/>
  <c r="F116" i="3"/>
  <c r="F114" i="3"/>
  <c r="E112" i="3"/>
  <c r="J92" i="3"/>
  <c r="J91" i="3"/>
  <c r="F91" i="3"/>
  <c r="F89" i="3"/>
  <c r="E87" i="3"/>
  <c r="J18" i="3"/>
  <c r="E18" i="3"/>
  <c r="F92" i="3" s="1"/>
  <c r="J17" i="3"/>
  <c r="J12" i="3"/>
  <c r="J114" i="3" s="1"/>
  <c r="E7" i="3"/>
  <c r="E110" i="3"/>
  <c r="J121" i="2"/>
  <c r="J37" i="2"/>
  <c r="J36" i="2"/>
  <c r="AY95" i="1" s="1"/>
  <c r="J35" i="2"/>
  <c r="AX95" i="1" s="1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97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/>
  <c r="E7" i="2"/>
  <c r="E85" i="2" s="1"/>
  <c r="L90" i="1"/>
  <c r="AM90" i="1"/>
  <c r="AM89" i="1"/>
  <c r="L89" i="1"/>
  <c r="AM87" i="1"/>
  <c r="L87" i="1"/>
  <c r="L85" i="1"/>
  <c r="L84" i="1"/>
  <c r="BK149" i="2"/>
  <c r="J135" i="2"/>
  <c r="BK128" i="2"/>
  <c r="J151" i="2"/>
  <c r="J146" i="2"/>
  <c r="BK139" i="2"/>
  <c r="J129" i="2"/>
  <c r="BK124" i="2"/>
  <c r="BK148" i="2"/>
  <c r="J145" i="2"/>
  <c r="J143" i="2"/>
  <c r="J141" i="2"/>
  <c r="BK137" i="2"/>
  <c r="BK126" i="2"/>
  <c r="J148" i="2"/>
  <c r="BK138" i="2"/>
  <c r="BK133" i="2"/>
  <c r="BK130" i="2"/>
  <c r="J124" i="2"/>
  <c r="J126" i="3"/>
  <c r="BK134" i="3"/>
  <c r="BK122" i="3"/>
  <c r="J136" i="3"/>
  <c r="BK126" i="3"/>
  <c r="BK134" i="4"/>
  <c r="BK130" i="4"/>
  <c r="BK127" i="4"/>
  <c r="J132" i="4"/>
  <c r="BK125" i="4"/>
  <c r="BK145" i="2"/>
  <c r="J137" i="2"/>
  <c r="J132" i="2"/>
  <c r="BK127" i="2"/>
  <c r="J150" i="2"/>
  <c r="BK142" i="2"/>
  <c r="J131" i="2"/>
  <c r="J128" i="2"/>
  <c r="J123" i="2"/>
  <c r="BK146" i="2"/>
  <c r="BK144" i="2"/>
  <c r="J142" i="2"/>
  <c r="J140" i="2"/>
  <c r="J133" i="2"/>
  <c r="BK129" i="2"/>
  <c r="BK150" i="2"/>
  <c r="BK140" i="2"/>
  <c r="J134" i="2"/>
  <c r="J127" i="2"/>
  <c r="J125" i="2"/>
  <c r="J132" i="3"/>
  <c r="BK136" i="3"/>
  <c r="BK128" i="3"/>
  <c r="J134" i="3"/>
  <c r="BK130" i="3"/>
  <c r="BK132" i="4"/>
  <c r="J124" i="4"/>
  <c r="J127" i="4"/>
  <c r="J125" i="4"/>
  <c r="J130" i="4"/>
  <c r="BK124" i="4"/>
  <c r="BK143" i="2"/>
  <c r="J138" i="2"/>
  <c r="BK134" i="2"/>
  <c r="BK123" i="2"/>
  <c r="J149" i="2"/>
  <c r="BK141" i="2"/>
  <c r="J130" i="2"/>
  <c r="BK125" i="2"/>
  <c r="AS94" i="1"/>
  <c r="J139" i="2"/>
  <c r="BK132" i="2"/>
  <c r="BK151" i="2"/>
  <c r="J144" i="2"/>
  <c r="BK135" i="2"/>
  <c r="BK131" i="2"/>
  <c r="J126" i="2"/>
  <c r="BK139" i="3"/>
  <c r="J122" i="3"/>
  <c r="J130" i="3"/>
  <c r="J139" i="3"/>
  <c r="BK132" i="3"/>
  <c r="J128" i="3"/>
  <c r="J128" i="4"/>
  <c r="BK123" i="4"/>
  <c r="J123" i="4"/>
  <c r="J134" i="4"/>
  <c r="BK128" i="4"/>
  <c r="BK136" i="2" l="1"/>
  <c r="J136" i="2"/>
  <c r="J99" i="2"/>
  <c r="T147" i="2"/>
  <c r="R136" i="2"/>
  <c r="R122" i="2"/>
  <c r="R120" i="2" s="1"/>
  <c r="R147" i="2"/>
  <c r="T125" i="3"/>
  <c r="T124" i="3"/>
  <c r="T120" i="3"/>
  <c r="P122" i="4"/>
  <c r="T136" i="2"/>
  <c r="T122" i="2"/>
  <c r="T120" i="2" s="1"/>
  <c r="BK147" i="2"/>
  <c r="J147" i="2"/>
  <c r="J100" i="2"/>
  <c r="P125" i="3"/>
  <c r="P124" i="3"/>
  <c r="P120" i="3" s="1"/>
  <c r="AU96" i="1" s="1"/>
  <c r="BK122" i="4"/>
  <c r="BK126" i="4"/>
  <c r="J126" i="4" s="1"/>
  <c r="J98" i="4" s="1"/>
  <c r="R126" i="4"/>
  <c r="P136" i="2"/>
  <c r="P122" i="2"/>
  <c r="P147" i="2"/>
  <c r="P120" i="2" s="1"/>
  <c r="AU95" i="1" s="1"/>
  <c r="BK125" i="3"/>
  <c r="J125" i="3"/>
  <c r="J99" i="3"/>
  <c r="R125" i="3"/>
  <c r="R124" i="3" s="1"/>
  <c r="R120" i="3" s="1"/>
  <c r="R122" i="4"/>
  <c r="R121" i="4" s="1"/>
  <c r="T122" i="4"/>
  <c r="P126" i="4"/>
  <c r="T126" i="4"/>
  <c r="BK121" i="3"/>
  <c r="J121" i="3" s="1"/>
  <c r="J97" i="3" s="1"/>
  <c r="BK122" i="2"/>
  <c r="J122" i="2" s="1"/>
  <c r="J98" i="2" s="1"/>
  <c r="BK138" i="3"/>
  <c r="J138" i="3" s="1"/>
  <c r="J100" i="3" s="1"/>
  <c r="BK131" i="4"/>
  <c r="J131" i="4"/>
  <c r="J100" i="4" s="1"/>
  <c r="BK133" i="4"/>
  <c r="J133" i="4" s="1"/>
  <c r="J101" i="4" s="1"/>
  <c r="BK124" i="3"/>
  <c r="J124" i="3" s="1"/>
  <c r="J98" i="3" s="1"/>
  <c r="E111" i="4"/>
  <c r="F118" i="4"/>
  <c r="BE123" i="4"/>
  <c r="BE124" i="4"/>
  <c r="BE125" i="4"/>
  <c r="BE127" i="4"/>
  <c r="BE132" i="4"/>
  <c r="J115" i="4"/>
  <c r="BE134" i="4"/>
  <c r="BE128" i="4"/>
  <c r="BE130" i="4"/>
  <c r="E85" i="3"/>
  <c r="J89" i="3"/>
  <c r="F117" i="3"/>
  <c r="BE122" i="3"/>
  <c r="BE130" i="3"/>
  <c r="BE134" i="3"/>
  <c r="BE132" i="3"/>
  <c r="BE139" i="3"/>
  <c r="BE126" i="3"/>
  <c r="BE128" i="3"/>
  <c r="BE136" i="3"/>
  <c r="E110" i="2"/>
  <c r="BE123" i="2"/>
  <c r="BE124" i="2"/>
  <c r="BE127" i="2"/>
  <c r="BE131" i="2"/>
  <c r="BE138" i="2"/>
  <c r="BE144" i="2"/>
  <c r="BE145" i="2"/>
  <c r="BE146" i="2"/>
  <c r="BE148" i="2"/>
  <c r="BE149" i="2"/>
  <c r="J89" i="2"/>
  <c r="BE125" i="2"/>
  <c r="BE128" i="2"/>
  <c r="BE130" i="2"/>
  <c r="BE134" i="2"/>
  <c r="BE126" i="2"/>
  <c r="BE132" i="2"/>
  <c r="BE133" i="2"/>
  <c r="BE135" i="2"/>
  <c r="BE137" i="2"/>
  <c r="BE139" i="2"/>
  <c r="BE142" i="2"/>
  <c r="BE143" i="2"/>
  <c r="F92" i="2"/>
  <c r="BE129" i="2"/>
  <c r="BE140" i="2"/>
  <c r="BE141" i="2"/>
  <c r="BE150" i="2"/>
  <c r="BE151" i="2"/>
  <c r="F37" i="2"/>
  <c r="BD95" i="1" s="1"/>
  <c r="F34" i="2"/>
  <c r="BA95" i="1" s="1"/>
  <c r="F37" i="3"/>
  <c r="BD96" i="1"/>
  <c r="F36" i="4"/>
  <c r="BC97" i="1" s="1"/>
  <c r="J34" i="2"/>
  <c r="AW95" i="1" s="1"/>
  <c r="F34" i="3"/>
  <c r="BA96" i="1"/>
  <c r="J34" i="3"/>
  <c r="AW96" i="1" s="1"/>
  <c r="F34" i="4"/>
  <c r="BA97" i="1" s="1"/>
  <c r="F36" i="2"/>
  <c r="BC95" i="1"/>
  <c r="F36" i="3"/>
  <c r="BC96" i="1" s="1"/>
  <c r="F37" i="4"/>
  <c r="BD97" i="1" s="1"/>
  <c r="F35" i="4"/>
  <c r="BB97" i="1"/>
  <c r="F35" i="2"/>
  <c r="BB95" i="1" s="1"/>
  <c r="F35" i="3"/>
  <c r="BB96" i="1" s="1"/>
  <c r="J34" i="4"/>
  <c r="AW97" i="1"/>
  <c r="T121" i="4" l="1"/>
  <c r="P121" i="4"/>
  <c r="AU97" i="1" s="1"/>
  <c r="AU94" i="1" s="1"/>
  <c r="BK129" i="4"/>
  <c r="J129" i="4"/>
  <c r="J99" i="4"/>
  <c r="BK120" i="2"/>
  <c r="J120" i="2"/>
  <c r="J96" i="2" s="1"/>
  <c r="J122" i="4"/>
  <c r="J97" i="4" s="1"/>
  <c r="BK120" i="3"/>
  <c r="J120" i="3" s="1"/>
  <c r="J96" i="3" s="1"/>
  <c r="J33" i="3"/>
  <c r="AV96" i="1" s="1"/>
  <c r="AT96" i="1" s="1"/>
  <c r="BC94" i="1"/>
  <c r="W32" i="1"/>
  <c r="F33" i="2"/>
  <c r="AZ95" i="1" s="1"/>
  <c r="J33" i="4"/>
  <c r="AV97" i="1" s="1"/>
  <c r="AT97" i="1" s="1"/>
  <c r="BA94" i="1"/>
  <c r="W30" i="1" s="1"/>
  <c r="J33" i="2"/>
  <c r="AV95" i="1" s="1"/>
  <c r="AT95" i="1" s="1"/>
  <c r="BB94" i="1"/>
  <c r="AX94" i="1"/>
  <c r="F33" i="4"/>
  <c r="AZ97" i="1" s="1"/>
  <c r="F33" i="3"/>
  <c r="AZ96" i="1"/>
  <c r="BD94" i="1"/>
  <c r="W33" i="1" s="1"/>
  <c r="BK121" i="4" l="1"/>
  <c r="J121" i="4" s="1"/>
  <c r="J96" i="4" s="1"/>
  <c r="J30" i="2"/>
  <c r="AG95" i="1" s="1"/>
  <c r="J30" i="3"/>
  <c r="AG96" i="1" s="1"/>
  <c r="AY94" i="1"/>
  <c r="AZ94" i="1"/>
  <c r="AV94" i="1"/>
  <c r="AK29" i="1" s="1"/>
  <c r="W31" i="1"/>
  <c r="AW94" i="1"/>
  <c r="AK30" i="1" s="1"/>
  <c r="J39" i="2" l="1"/>
  <c r="J39" i="3"/>
  <c r="AN96" i="1"/>
  <c r="AN95" i="1"/>
  <c r="J30" i="4"/>
  <c r="AG97" i="1" s="1"/>
  <c r="W29" i="1"/>
  <c r="AT94" i="1"/>
  <c r="J39" i="4" l="1"/>
  <c r="AN97" i="1"/>
  <c r="AG94" i="1"/>
  <c r="AK26" i="1"/>
  <c r="AK35" i="1"/>
  <c r="AN94" i="1" l="1"/>
</calcChain>
</file>

<file path=xl/sharedStrings.xml><?xml version="1.0" encoding="utf-8"?>
<sst xmlns="http://schemas.openxmlformats.org/spreadsheetml/2006/main" count="1257" uniqueCount="342">
  <si>
    <t>Export Komplet</t>
  </si>
  <si>
    <t/>
  </si>
  <si>
    <t>2.0</t>
  </si>
  <si>
    <t>ZAMOK</t>
  </si>
  <si>
    <t>False</t>
  </si>
  <si>
    <t>{eb50372a-79fc-4c49-a35d-b259d4a4630f}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</si>
  <si>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</si>
  <si>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</si>
  <si>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</si>
  <si>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</si>
  <si>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</si>
  <si>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</si>
  <si>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</si>
  <si>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</si>
  <si>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645200103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</si>
  <si>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</si>
  <si>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</si>
  <si>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zab.zař. v žst. NBK seřaďovací nádraží - brzdy TKB v roce 2023</t>
  </si>
  <si>
    <t>KSO:</t>
  </si>
  <si>
    <t>CC-CZ:</t>
  </si>
  <si>
    <t>Místo:</t>
  </si>
  <si>
    <t xml:space="preserve"> </t>
  </si>
  <si>
    <t>Datum:</t>
  </si>
  <si>
    <t>15. 8. 2023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</si>
  <si>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</si>
  <si>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</si>
  <si>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</si>
  <si>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</si>
  <si>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</si>
  <si>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</si>
  <si>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</si>
  <si>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</si>
  <si>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</si>
  <si>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</si>
  <si>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</si>
  <si>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Klára Najbrtová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</si>
  <si>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</si>
  <si>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</si>
  <si>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</si>
  <si>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</si>
  <si>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</si>
  <si>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</si>
  <si>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</si>
  <si>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</si>
  <si>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</si>
  <si>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</si>
  <si>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</si>
  <si>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</si>
  <si>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</si>
  <si>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</si>
  <si>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</si>
  <si>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</si>
  <si>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</si>
  <si>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</si>
  <si>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</si>
  <si>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</si>
  <si>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</si>
  <si>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</si>
  <si>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</si>
  <si>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</si>
  <si>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</si>
  <si>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</si>
  <si>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</si>
  <si>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</si>
  <si>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</si>
  <si>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</si>
  <si>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</si>
  <si>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</si>
  <si>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</si>
  <si>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</si>
  <si>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</si>
  <si>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</si>
  <si>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</si>
  <si>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</si>
  <si>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</si>
  <si>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</si>
  <si>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</si>
  <si>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</si>
  <si>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</si>
  <si>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</si>
  <si>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</si>
  <si>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</si>
  <si>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</si>
  <si>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PS 01 ÚOŽI</t>
  </si>
  <si>
    <t>PRO</t>
  </si>
  <si>
    <t>1</t>
  </si>
  <si>
    <t>{7b0f1771-60f2-4cd6-b4bf-9c7cda941af1}</t>
  </si>
  <si>
    <t>2</t>
  </si>
  <si>
    <t>02</t>
  </si>
  <si>
    <t>SO 01 ÚRS</t>
  </si>
  <si>
    <t>STA</t>
  </si>
  <si>
    <t>{49cdbdd6-feff-42f5-a1b1-82059e8afe92}</t>
  </si>
  <si>
    <t>03</t>
  </si>
  <si>
    <t>VRN</t>
  </si>
  <si>
    <t>{2122a844-9279-4b86-9ee8-2e4a8626561a}</t>
  </si>
  <si>
    <t>KRYCÍ LIST SOUPISU PRACÍ</t>
  </si>
  <si>
    <t>Objekt:</t>
  </si>
  <si>
    <t>01 - PS 01 ÚOŽI</t>
  </si>
  <si>
    <t>žst. Nymburk</t>
  </si>
  <si>
    <t>Správa železnic s.o.</t>
  </si>
  <si>
    <t>REKAPITULACE ČLENĚNÍ SOUPISU PRACÍ</t>
  </si>
  <si>
    <t>Kód dílu - Popis</t>
  </si>
  <si>
    <t>Cena celkem [CZK]</t>
  </si>
  <si>
    <t>Náklady ze soupisu prací</t>
  </si>
  <si>
    <t>-1</t>
  </si>
  <si>
    <t>01 - Železniční vršek</t>
  </si>
  <si>
    <t>HSV - Práce a dodávky HSV</t>
  </si>
  <si>
    <t xml:space="preserve">    Sborník - ÚOŽI 2023 02 část zab. technika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</si>
  <si>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</si>
  <si>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</si>
  <si>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</si>
  <si>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</si>
  <si>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</si>
  <si>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</si>
  <si>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</si>
  <si>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</si>
  <si>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</si>
  <si>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</si>
  <si>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</si>
  <si>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</si>
  <si>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</si>
  <si>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</si>
  <si>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Železniční vršek</t>
  </si>
  <si>
    <t>ROZPOCET</t>
  </si>
  <si>
    <t>HSV</t>
  </si>
  <si>
    <t>Práce a dodávky HSV</t>
  </si>
  <si>
    <t>92</t>
  </si>
  <si>
    <t>K</t>
  </si>
  <si>
    <t>5905050315</t>
  </si>
  <si>
    <t>Souvislá výměna KL se snesením KR ostatní konstrukce pražce dřevěné kolejové brzdy.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</si>
  <si>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m</t>
  </si>
  <si>
    <t>Sborník UOŽI 01 2023</t>
  </si>
  <si>
    <t>4</t>
  </si>
  <si>
    <t>649158407</t>
  </si>
  <si>
    <t>91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</si>
  <si>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</si>
  <si>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</si>
  <si>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m2</t>
  </si>
  <si>
    <t>-1952486029</t>
  </si>
  <si>
    <t>90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</si>
  <si>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</si>
  <si>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</si>
  <si>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m3</t>
  </si>
  <si>
    <t>624593722</t>
  </si>
  <si>
    <t>87</t>
  </si>
  <si>
    <t>5918001010</t>
  </si>
  <si>
    <t>Ostatní práce při údržbě výkony prováděné pomocí mechanizace kolové rypadlo - dvoucestné. Poznámka: 1. Cena je určena pro provedení prací, které nejsou součástí tohoto sborníku.</t>
  </si>
  <si>
    <t>hod</t>
  </si>
  <si>
    <t>-583989966</t>
  </si>
  <si>
    <t>88</t>
  </si>
  <si>
    <t>M</t>
  </si>
  <si>
    <t>5956110000</t>
  </si>
  <si>
    <t>Podpory kolejových brzd dub</t>
  </si>
  <si>
    <t>8</t>
  </si>
  <si>
    <t>779557861</t>
  </si>
  <si>
    <t>89</t>
  </si>
  <si>
    <t>5957131080</t>
  </si>
  <si>
    <t>Lepený izolovaný styk tv. S49 délky 5,00 m</t>
  </si>
  <si>
    <t>kus</t>
  </si>
  <si>
    <t>-1867106988</t>
  </si>
  <si>
    <t>93</t>
  </si>
  <si>
    <t>5906130035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</si>
  <si>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</si>
  <si>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km</t>
  </si>
  <si>
    <t>1261675073</t>
  </si>
  <si>
    <t>94</t>
  </si>
  <si>
    <t>5907050020</t>
  </si>
  <si>
    <t>Dělení kolejnic řezáním nebo rozbroušením tv. S49. Poznámka: 1. V cenách jsou započteny náklady na manipulaci podložení, označení a provedení řezu kolejnice.</t>
  </si>
  <si>
    <t>-1283961188</t>
  </si>
  <si>
    <t>95</t>
  </si>
  <si>
    <t>5907055010</t>
  </si>
  <si>
    <t>Vrtání kolejnic otvor o průměru do 10 mm. Poznámka: 1. V cenách jsou započteny náklady na manipulaci podložení, označení a provedení vrtu ve stojině kolejnice.</t>
  </si>
  <si>
    <t>-1871668772</t>
  </si>
  <si>
    <t>96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</si>
  <si>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</si>
  <si>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</si>
  <si>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-1517565871</t>
  </si>
  <si>
    <t>97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</si>
  <si>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</si>
  <si>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</si>
  <si>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403790303</t>
  </si>
  <si>
    <t>98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</si>
  <si>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</si>
  <si>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</si>
  <si>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-1139881812</t>
  </si>
  <si>
    <t>99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</si>
  <si>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</si>
  <si>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</si>
  <si>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</si>
  <si>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-1927030716</t>
  </si>
  <si>
    <t>Sborník</t>
  </si>
  <si>
    <t>ÚOŽI 2023 02 část zab. technika</t>
  </si>
  <si>
    <t>52</t>
  </si>
  <si>
    <t>7591835010</t>
  </si>
  <si>
    <t>Montáž kolejové brzdy TKB - 1 článek - určení místa umístění, usazení KB na lože, provozní ošetření mazivy, případný nátěr, seřízení a přezkoušení</t>
  </si>
  <si>
    <t>-201136427</t>
  </si>
  <si>
    <t>53</t>
  </si>
  <si>
    <t>7591837010</t>
  </si>
  <si>
    <t>Demontáž kolejové brzdy TKB - 1 článek - demontáž KB, odpojení KB od vzduchového rozvodu, vyjmutí z lože</t>
  </si>
  <si>
    <t>1071481300</t>
  </si>
  <si>
    <t>12</t>
  </si>
  <si>
    <t>15714.2R</t>
  </si>
  <si>
    <t>Dodávka jednopasových dvoučlánkových pružinohydraulických KB PHB 05-S</t>
  </si>
  <si>
    <t>1568452288</t>
  </si>
  <si>
    <t>80</t>
  </si>
  <si>
    <t>7591840070</t>
  </si>
  <si>
    <t>Kolejové brzdy TKBH Hydraulické rozvody kolejové brzdy TKBH, součástí je trubka rozvodného potrubí, nátrubek, deska základny, podpěra, držák, čep a ostatní spojovací materiál</t>
  </si>
  <si>
    <t>-141924527</t>
  </si>
  <si>
    <t>56</t>
  </si>
  <si>
    <t>7591707060</t>
  </si>
  <si>
    <t>Demontáž ovládací soupravy TKB</t>
  </si>
  <si>
    <t>1734761051</t>
  </si>
  <si>
    <t>54</t>
  </si>
  <si>
    <t>7591705060</t>
  </si>
  <si>
    <t>Montáž ovládací soupravy TKB</t>
  </si>
  <si>
    <t>232671615</t>
  </si>
  <si>
    <t>57</t>
  </si>
  <si>
    <t>7594205080</t>
  </si>
  <si>
    <t>Montáž kolejové skříně TJA, TJAP na dřevěné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</si>
  <si>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-1865131359</t>
  </si>
  <si>
    <t>58</t>
  </si>
  <si>
    <t>7594207080</t>
  </si>
  <si>
    <t>Demontáž kolejové skříně TJA, TJAP</t>
  </si>
  <si>
    <t>1948533365</t>
  </si>
  <si>
    <t>100</t>
  </si>
  <si>
    <t>7594105370</t>
  </si>
  <si>
    <t>Zhotovení výměnového nebo kolejnicového lanového propojení pro připojení lana netypové délky ke kolejové skříni</t>
  </si>
  <si>
    <t>512</t>
  </si>
  <si>
    <t>-1466258290</t>
  </si>
  <si>
    <t>101</t>
  </si>
  <si>
    <t>7594107310</t>
  </si>
  <si>
    <t>Demontáž kolejnicového lanového propojení z dřevěných pražců</t>
  </si>
  <si>
    <t>-1666132094</t>
  </si>
  <si>
    <t>OST</t>
  </si>
  <si>
    <t>Ostatní</t>
  </si>
  <si>
    <t>62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</si>
  <si>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</si>
  <si>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</si>
  <si>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-1280464457</t>
  </si>
  <si>
    <t>71</t>
  </si>
  <si>
    <t>7598095065</t>
  </si>
  <si>
    <t>Přezkoušení a regulace napájecího obvodu za 1 napájecí sběrnici - kontrola zapojení, regulace a přezkoušení sběrnice</t>
  </si>
  <si>
    <t>1019420789</t>
  </si>
  <si>
    <t>72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</si>
  <si>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</si>
  <si>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</si>
  <si>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-911259359</t>
  </si>
  <si>
    <t>73</t>
  </si>
  <si>
    <t>7598095125</t>
  </si>
  <si>
    <t>Přezkoušení a regulace diagnostiky - kontrola zapojení včetně příslušného zkoušení hodnot zařízení</t>
  </si>
  <si>
    <t>-287338824</t>
  </si>
  <si>
    <t>02 - SO 01 ÚRS</t>
  </si>
  <si>
    <t>M - Práce a dodávky M</t>
  </si>
  <si>
    <t xml:space="preserve">    46-M - Zemní práce při extr.mont.pracích</t>
  </si>
  <si>
    <t>HZS - Hodinové zúčtovací sazby</t>
  </si>
  <si>
    <t>42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</si>
  <si>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</si>
  <si>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</si>
  <si>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CS ÚRS 2023 02</t>
  </si>
  <si>
    <t>1378568041</t>
  </si>
  <si>
    <t>Online PSC</t>
  </si>
  <si>
    <t>https://podminky.urs.cz/item/CS_URS_2023_02/129911121</t>
  </si>
  <si>
    <t>Práce a dodávky M</t>
  </si>
  <si>
    <t>3</t>
  </si>
  <si>
    <t>46-M</t>
  </si>
  <si>
    <t>Zemní práce při extr.mont.pracích</t>
  </si>
  <si>
    <t>47</t>
  </si>
  <si>
    <t>460010021</t>
  </si>
  <si>
    <t>Vytyčení trasy vedení kabelového (podzemního) v obvodu železniční stanice</t>
  </si>
  <si>
    <t>-493958670</t>
  </si>
  <si>
    <t>https://podminky.urs.cz/item/CS_URS_2023_02/460010021</t>
  </si>
  <si>
    <t>49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</si>
  <si>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</si>
  <si>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</si>
  <si>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1169004456</t>
  </si>
  <si>
    <t>https://podminky.urs.cz/item/CS_URS_2023_02/460161152</t>
  </si>
  <si>
    <t>50</t>
  </si>
  <si>
    <t>460431162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</si>
  <si>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</si>
  <si>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-1610663485</t>
  </si>
  <si>
    <t>https://podminky.urs.cz/item/CS_URS_2023_02/460431162</t>
  </si>
  <si>
    <t>51</t>
  </si>
  <si>
    <t>460481122</t>
  </si>
  <si>
    <t>Úprava pláně ručně v hornině třídy těžitelnosti I skupiny 3 se zhutněním</t>
  </si>
  <si>
    <t>-1992550280</t>
  </si>
  <si>
    <t>https://podminky.urs.cz/item/CS_URS_2023_02/460481122</t>
  </si>
  <si>
    <t>460661111</t>
  </si>
  <si>
    <t>Kabelové lože z písku včetně podsypu, zhutnění a urovnání povrchu pro kabely nn bez zakrytí, šířky do 35 cm</t>
  </si>
  <si>
    <t>111525881</t>
  </si>
  <si>
    <t>https://podminky.urs.cz/item/CS_URS_2023_02/460661111</t>
  </si>
  <si>
    <t>460671111</t>
  </si>
  <si>
    <t>Výstražná fólie z PVC pro krytí kabelů včetně vyrovnání povrchu rýhy, rozvinutí a uložení fólie šířky do 20 cm</t>
  </si>
  <si>
    <t>1755849464</t>
  </si>
  <si>
    <t>https://podminky.urs.cz/item/CS_URS_2023_02/460671111</t>
  </si>
  <si>
    <t>HZS</t>
  </si>
  <si>
    <t>Hodinové zúčtovací sazby</t>
  </si>
  <si>
    <t>HZS3122</t>
  </si>
  <si>
    <t>Hodinové zúčtovací sazby montáží technologických zařízení při externích montážích montér ocelových konstrukcí odborný</t>
  </si>
  <si>
    <t>-796770060</t>
  </si>
  <si>
    <t>https://podminky.urs.cz/item/CS_URS_2023_02/HZS3122</t>
  </si>
  <si>
    <t>03 - VRN</t>
  </si>
  <si>
    <t>M22 - Dodávka a montážní zabezpečovací techniky</t>
  </si>
  <si>
    <t>VRN - Vedlejší rozpočtové náklady</t>
  </si>
  <si>
    <t xml:space="preserve">    VRN1 - Průzkumné, geodetické a projektové práce</t>
  </si>
  <si>
    <t xml:space="preserve">    VRN2 - Příprava staveniště</t>
  </si>
  <si>
    <t>M22</t>
  </si>
  <si>
    <t>Dodávka a montážní zabezpečovací techniky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</si>
  <si>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</si>
  <si>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</si>
  <si>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-903748279</t>
  </si>
  <si>
    <t>6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</si>
  <si>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</si>
  <si>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</si>
  <si>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t</t>
  </si>
  <si>
    <t>-560676900</t>
  </si>
  <si>
    <t>7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</si>
  <si>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</si>
  <si>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</si>
  <si>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1336463997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</si>
  <si>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</si>
  <si>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</si>
  <si>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1773185432</t>
  </si>
  <si>
    <t>5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</si>
  <si>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</si>
  <si>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</si>
  <si>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-245880277</t>
  </si>
  <si>
    <t>Vedlejší rozpočtové náklady</t>
  </si>
  <si>
    <t>9</t>
  </si>
  <si>
    <t>033121001</t>
  </si>
  <si>
    <t>Provozní vlivy Rušení prací železničním provozem širá trať nebo dopravny s kolejovým rozvětvením s počtem vlaků za směnu 8,5 hod. do 25</t>
  </si>
  <si>
    <t>%</t>
  </si>
  <si>
    <t>259251151</t>
  </si>
  <si>
    <t>VRN1</t>
  </si>
  <si>
    <t>Průzkumné, geodetické a projektové práce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</si>
  <si>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</si>
  <si>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</si>
  <si>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1554479584</t>
  </si>
  <si>
    <t>VRN2</t>
  </si>
  <si>
    <t>Příprava staveniště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</si>
  <si>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</si>
  <si>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</si>
  <si>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-31428993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</si>
</sst>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HZS3122" TargetMode="External"/><Relationship Id="rId3" Type="http://schemas.openxmlformats.org/officeDocument/2006/relationships/hyperlink" Target="https://podminky.urs.cz/item/CS_URS_2023_02/460161152" TargetMode="External"/><Relationship Id="rId7" Type="http://schemas.openxmlformats.org/officeDocument/2006/relationships/hyperlink" Target="https://podminky.urs.cz/item/CS_URS_2023_02/460671111" TargetMode="External"/><Relationship Id="rId2" Type="http://schemas.openxmlformats.org/officeDocument/2006/relationships/hyperlink" Target="https://podminky.urs.cz/item/CS_URS_2023_02/460010021" TargetMode="External"/><Relationship Id="rId1" Type="http://schemas.openxmlformats.org/officeDocument/2006/relationships/hyperlink" Target="https://podminky.urs.cz/item/CS_URS_2023_02/129911121" TargetMode="External"/><Relationship Id="rId6" Type="http://schemas.openxmlformats.org/officeDocument/2006/relationships/hyperlink" Target="https://podminky.urs.cz/item/CS_URS_2023_02/460661111" TargetMode="External"/><Relationship Id="rId5" Type="http://schemas.openxmlformats.org/officeDocument/2006/relationships/hyperlink" Target="https://podminky.urs.cz/item/CS_URS_2023_02/460481122" TargetMode="External"/><Relationship Id="rId4" Type="http://schemas.openxmlformats.org/officeDocument/2006/relationships/hyperlink" Target="https://podminky.urs.cz/item/CS_URS_2023_02/460431162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3" t="s">
        <v>14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19"/>
      <c r="AL5" s="19"/>
      <c r="AM5" s="19"/>
      <c r="AN5" s="19"/>
      <c r="AO5" s="19"/>
      <c r="AP5" s="19"/>
      <c r="AQ5" s="19"/>
      <c r="AR5" s="17"/>
      <c r="BE5" s="22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5" t="s">
        <v>17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19"/>
      <c r="AL6" s="19"/>
      <c r="AM6" s="19"/>
      <c r="AN6" s="19"/>
      <c r="AO6" s="19"/>
      <c r="AP6" s="19"/>
      <c r="AQ6" s="19"/>
      <c r="AR6" s="17"/>
      <c r="BE6" s="22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1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1"/>
      <c r="BS13" s="14" t="s">
        <v>6</v>
      </c>
    </row>
    <row r="14" spans="1:74">
      <c r="B14" s="18"/>
      <c r="C14" s="19"/>
      <c r="D14" s="19"/>
      <c r="E14" s="226" t="s">
        <v>31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1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1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1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1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1"/>
    </row>
    <row r="23" spans="1:71" s="1" customFormat="1" ht="16.5" customHeight="1">
      <c r="B23" s="18"/>
      <c r="C23" s="19"/>
      <c r="D23" s="19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19"/>
      <c r="AP23" s="19"/>
      <c r="AQ23" s="19"/>
      <c r="AR23" s="17"/>
      <c r="BE23" s="22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1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9">
        <f>ROUND(AG94,2)</f>
        <v>0</v>
      </c>
      <c r="AL26" s="230"/>
      <c r="AM26" s="230"/>
      <c r="AN26" s="230"/>
      <c r="AO26" s="230"/>
      <c r="AP26" s="33"/>
      <c r="AQ26" s="33"/>
      <c r="AR26" s="36"/>
      <c r="BE26" s="22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1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1" t="s">
        <v>38</v>
      </c>
      <c r="M28" s="231"/>
      <c r="N28" s="231"/>
      <c r="O28" s="231"/>
      <c r="P28" s="231"/>
      <c r="Q28" s="33"/>
      <c r="R28" s="33"/>
      <c r="S28" s="33"/>
      <c r="T28" s="33"/>
      <c r="U28" s="33"/>
      <c r="V28" s="33"/>
      <c r="W28" s="231" t="s">
        <v>39</v>
      </c>
      <c r="X28" s="231"/>
      <c r="Y28" s="231"/>
      <c r="Z28" s="231"/>
      <c r="AA28" s="231"/>
      <c r="AB28" s="231"/>
      <c r="AC28" s="231"/>
      <c r="AD28" s="231"/>
      <c r="AE28" s="231"/>
      <c r="AF28" s="33"/>
      <c r="AG28" s="33"/>
      <c r="AH28" s="33"/>
      <c r="AI28" s="33"/>
      <c r="AJ28" s="33"/>
      <c r="AK28" s="231" t="s">
        <v>40</v>
      </c>
      <c r="AL28" s="231"/>
      <c r="AM28" s="231"/>
      <c r="AN28" s="231"/>
      <c r="AO28" s="231"/>
      <c r="AP28" s="33"/>
      <c r="AQ28" s="33"/>
      <c r="AR28" s="36"/>
      <c r="BE28" s="221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4">
        <v>0.21</v>
      </c>
      <c r="M29" s="233"/>
      <c r="N29" s="233"/>
      <c r="O29" s="233"/>
      <c r="P29" s="233"/>
      <c r="Q29" s="38"/>
      <c r="R29" s="38"/>
      <c r="S29" s="38"/>
      <c r="T29" s="38"/>
      <c r="U29" s="38"/>
      <c r="V29" s="38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F29" s="38"/>
      <c r="AG29" s="38"/>
      <c r="AH29" s="38"/>
      <c r="AI29" s="38"/>
      <c r="AJ29" s="38"/>
      <c r="AK29" s="232">
        <f>ROUND(AV94, 2)</f>
        <v>0</v>
      </c>
      <c r="AL29" s="233"/>
      <c r="AM29" s="233"/>
      <c r="AN29" s="233"/>
      <c r="AO29" s="233"/>
      <c r="AP29" s="38"/>
      <c r="AQ29" s="38"/>
      <c r="AR29" s="39"/>
      <c r="BE29" s="222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4">
        <v>0.15</v>
      </c>
      <c r="M30" s="233"/>
      <c r="N30" s="233"/>
      <c r="O30" s="233"/>
      <c r="P30" s="233"/>
      <c r="Q30" s="38"/>
      <c r="R30" s="38"/>
      <c r="S30" s="38"/>
      <c r="T30" s="38"/>
      <c r="U30" s="38"/>
      <c r="V30" s="38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F30" s="38"/>
      <c r="AG30" s="38"/>
      <c r="AH30" s="38"/>
      <c r="AI30" s="38"/>
      <c r="AJ30" s="38"/>
      <c r="AK30" s="232">
        <f>ROUND(AW94, 2)</f>
        <v>0</v>
      </c>
      <c r="AL30" s="233"/>
      <c r="AM30" s="233"/>
      <c r="AN30" s="233"/>
      <c r="AO30" s="233"/>
      <c r="AP30" s="38"/>
      <c r="AQ30" s="38"/>
      <c r="AR30" s="39"/>
      <c r="BE30" s="222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4">
        <v>0.21</v>
      </c>
      <c r="M31" s="233"/>
      <c r="N31" s="233"/>
      <c r="O31" s="233"/>
      <c r="P31" s="233"/>
      <c r="Q31" s="38"/>
      <c r="R31" s="38"/>
      <c r="S31" s="38"/>
      <c r="T31" s="38"/>
      <c r="U31" s="38"/>
      <c r="V31" s="38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F31" s="38"/>
      <c r="AG31" s="38"/>
      <c r="AH31" s="38"/>
      <c r="AI31" s="38"/>
      <c r="AJ31" s="38"/>
      <c r="AK31" s="232">
        <v>0</v>
      </c>
      <c r="AL31" s="233"/>
      <c r="AM31" s="233"/>
      <c r="AN31" s="233"/>
      <c r="AO31" s="233"/>
      <c r="AP31" s="38"/>
      <c r="AQ31" s="38"/>
      <c r="AR31" s="39"/>
      <c r="BE31" s="222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4">
        <v>0.15</v>
      </c>
      <c r="M32" s="233"/>
      <c r="N32" s="233"/>
      <c r="O32" s="233"/>
      <c r="P32" s="233"/>
      <c r="Q32" s="38"/>
      <c r="R32" s="38"/>
      <c r="S32" s="38"/>
      <c r="T32" s="38"/>
      <c r="U32" s="38"/>
      <c r="V32" s="38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F32" s="38"/>
      <c r="AG32" s="38"/>
      <c r="AH32" s="38"/>
      <c r="AI32" s="38"/>
      <c r="AJ32" s="38"/>
      <c r="AK32" s="232">
        <v>0</v>
      </c>
      <c r="AL32" s="233"/>
      <c r="AM32" s="233"/>
      <c r="AN32" s="233"/>
      <c r="AO32" s="233"/>
      <c r="AP32" s="38"/>
      <c r="AQ32" s="38"/>
      <c r="AR32" s="39"/>
      <c r="BE32" s="222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4">
        <v>0</v>
      </c>
      <c r="M33" s="233"/>
      <c r="N33" s="233"/>
      <c r="O33" s="233"/>
      <c r="P33" s="233"/>
      <c r="Q33" s="38"/>
      <c r="R33" s="38"/>
      <c r="S33" s="38"/>
      <c r="T33" s="38"/>
      <c r="U33" s="38"/>
      <c r="V33" s="38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8"/>
      <c r="AG33" s="38"/>
      <c r="AH33" s="38"/>
      <c r="AI33" s="38"/>
      <c r="AJ33" s="38"/>
      <c r="AK33" s="232">
        <v>0</v>
      </c>
      <c r="AL33" s="233"/>
      <c r="AM33" s="233"/>
      <c r="AN33" s="233"/>
      <c r="AO33" s="233"/>
      <c r="AP33" s="38"/>
      <c r="AQ33" s="38"/>
      <c r="AR33" s="39"/>
      <c r="BE33" s="22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5" t="s">
        <v>49</v>
      </c>
      <c r="Y35" s="236"/>
      <c r="Z35" s="236"/>
      <c r="AA35" s="236"/>
      <c r="AB35" s="236"/>
      <c r="AC35" s="42"/>
      <c r="AD35" s="42"/>
      <c r="AE35" s="42"/>
      <c r="AF35" s="42"/>
      <c r="AG35" s="42"/>
      <c r="AH35" s="42"/>
      <c r="AI35" s="42"/>
      <c r="AJ35" s="42"/>
      <c r="AK35" s="237">
        <f>SUM(AK26:AK33)</f>
        <v>0</v>
      </c>
      <c r="AL35" s="236"/>
      <c r="AM35" s="236"/>
      <c r="AN35" s="236"/>
      <c r="AO35" s="23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645200103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9" t="str">
        <f>K6</f>
        <v>Oprava zab.zař. v žst. NBK seřaďovací nádraží - brzdy TKB v roce 2023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1" t="str">
        <f>IF(AN8= "","",AN8)</f>
        <v>15. 8. 2023</v>
      </c>
      <c r="AN87" s="24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2" t="str">
        <f>IF(E17="","",E17)</f>
        <v xml:space="preserve"> </v>
      </c>
      <c r="AN89" s="243"/>
      <c r="AO89" s="243"/>
      <c r="AP89" s="243"/>
      <c r="AQ89" s="33"/>
      <c r="AR89" s="36"/>
      <c r="AS89" s="244" t="s">
        <v>57</v>
      </c>
      <c r="AT89" s="24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42" t="str">
        <f>IF(E20="","",E20)</f>
        <v>Klára Najbrtová</v>
      </c>
      <c r="AN90" s="243"/>
      <c r="AO90" s="243"/>
      <c r="AP90" s="243"/>
      <c r="AQ90" s="33"/>
      <c r="AR90" s="36"/>
      <c r="AS90" s="246"/>
      <c r="AT90" s="24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8"/>
      <c r="AT91" s="24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0" t="s">
        <v>58</v>
      </c>
      <c r="D92" s="251"/>
      <c r="E92" s="251"/>
      <c r="F92" s="251"/>
      <c r="G92" s="251"/>
      <c r="H92" s="70"/>
      <c r="I92" s="252" t="s">
        <v>59</v>
      </c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3" t="s">
        <v>60</v>
      </c>
      <c r="AH92" s="251"/>
      <c r="AI92" s="251"/>
      <c r="AJ92" s="251"/>
      <c r="AK92" s="251"/>
      <c r="AL92" s="251"/>
      <c r="AM92" s="251"/>
      <c r="AN92" s="252" t="s">
        <v>61</v>
      </c>
      <c r="AO92" s="251"/>
      <c r="AP92" s="254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8">
        <f>ROUND(SUM(AG95:AG97),2)</f>
        <v>0</v>
      </c>
      <c r="AH94" s="258"/>
      <c r="AI94" s="258"/>
      <c r="AJ94" s="258"/>
      <c r="AK94" s="258"/>
      <c r="AL94" s="258"/>
      <c r="AM94" s="258"/>
      <c r="AN94" s="259">
        <f>SUM(AG94,AT94)</f>
        <v>0</v>
      </c>
      <c r="AO94" s="259"/>
      <c r="AP94" s="259"/>
      <c r="AQ94" s="82" t="s">
        <v>1</v>
      </c>
      <c r="AR94" s="83"/>
      <c r="AS94" s="84">
        <f>ROUND(SUM(AS95:AS97),2)</f>
        <v>0</v>
      </c>
      <c r="AT94" s="85">
        <f>ROUND(SUM(AV94:AW94),2)</f>
        <v>0</v>
      </c>
      <c r="AU94" s="86">
        <f>ROUND(SUM(AU95:AU97),5)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ROUND(SUM(AZ95:AZ97),2)</f>
        <v>0</v>
      </c>
      <c r="BA94" s="85">
        <f>ROUND(SUM(BA95:BA97),2)</f>
        <v>0</v>
      </c>
      <c r="BB94" s="85">
        <f>ROUND(SUM(BB95:BB97),2)</f>
        <v>0</v>
      </c>
      <c r="BC94" s="85">
        <f>ROUND(SUM(BC95:BC97),2)</f>
        <v>0</v>
      </c>
      <c r="BD94" s="87">
        <f>ROUND(SUM(BD95:BD97),2)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57" t="s">
        <v>82</v>
      </c>
      <c r="E95" s="257"/>
      <c r="F95" s="257"/>
      <c r="G95" s="257"/>
      <c r="H95" s="257"/>
      <c r="I95" s="93"/>
      <c r="J95" s="257" t="s">
        <v>83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'01 - PS 01 ÚOŽI'!J30</f>
        <v>0</v>
      </c>
      <c r="AH95" s="256"/>
      <c r="AI95" s="256"/>
      <c r="AJ95" s="256"/>
      <c r="AK95" s="256"/>
      <c r="AL95" s="256"/>
      <c r="AM95" s="256"/>
      <c r="AN95" s="255">
        <f>SUM(AG95,AT95)</f>
        <v>0</v>
      </c>
      <c r="AO95" s="256"/>
      <c r="AP95" s="256"/>
      <c r="AQ95" s="94" t="s">
        <v>84</v>
      </c>
      <c r="AR95" s="95"/>
      <c r="AS95" s="96">
        <v>0</v>
      </c>
      <c r="AT95" s="97">
        <f>ROUND(SUM(AV95:AW95),2)</f>
        <v>0</v>
      </c>
      <c r="AU95" s="98">
        <f>'01 - PS 01 ÚOŽI'!P120</f>
        <v>0</v>
      </c>
      <c r="AV95" s="97">
        <f>'01 - PS 01 ÚOŽI'!J33</f>
        <v>0</v>
      </c>
      <c r="AW95" s="97">
        <f>'01 - PS 01 ÚOŽI'!J34</f>
        <v>0</v>
      </c>
      <c r="AX95" s="97">
        <f>'01 - PS 01 ÚOŽI'!J35</f>
        <v>0</v>
      </c>
      <c r="AY95" s="97">
        <f>'01 - PS 01 ÚOŽI'!J36</f>
        <v>0</v>
      </c>
      <c r="AZ95" s="97">
        <f>'01 - PS 01 ÚOŽI'!F33</f>
        <v>0</v>
      </c>
      <c r="BA95" s="97">
        <f>'01 - PS 01 ÚOŽI'!F34</f>
        <v>0</v>
      </c>
      <c r="BB95" s="97">
        <f>'01 - PS 01 ÚOŽI'!F35</f>
        <v>0</v>
      </c>
      <c r="BC95" s="97">
        <f>'01 - PS 01 ÚOŽI'!F36</f>
        <v>0</v>
      </c>
      <c r="BD95" s="99">
        <f>'01 - PS 01 ÚOŽI'!F37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81</v>
      </c>
      <c r="B96" s="91"/>
      <c r="C96" s="92"/>
      <c r="D96" s="257" t="s">
        <v>88</v>
      </c>
      <c r="E96" s="257"/>
      <c r="F96" s="257"/>
      <c r="G96" s="257"/>
      <c r="H96" s="257"/>
      <c r="I96" s="93"/>
      <c r="J96" s="257" t="s">
        <v>89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5">
        <f>'02 - SO 01 ÚRS'!J30</f>
        <v>0</v>
      </c>
      <c r="AH96" s="256"/>
      <c r="AI96" s="256"/>
      <c r="AJ96" s="256"/>
      <c r="AK96" s="256"/>
      <c r="AL96" s="256"/>
      <c r="AM96" s="256"/>
      <c r="AN96" s="255">
        <f>SUM(AG96,AT96)</f>
        <v>0</v>
      </c>
      <c r="AO96" s="256"/>
      <c r="AP96" s="256"/>
      <c r="AQ96" s="94" t="s">
        <v>90</v>
      </c>
      <c r="AR96" s="95"/>
      <c r="AS96" s="96">
        <v>0</v>
      </c>
      <c r="AT96" s="97">
        <f>ROUND(SUM(AV96:AW96),2)</f>
        <v>0</v>
      </c>
      <c r="AU96" s="98">
        <f>'02 - SO 01 ÚRS'!P120</f>
        <v>0</v>
      </c>
      <c r="AV96" s="97">
        <f>'02 - SO 01 ÚRS'!J33</f>
        <v>0</v>
      </c>
      <c r="AW96" s="97">
        <f>'02 - SO 01 ÚRS'!J34</f>
        <v>0</v>
      </c>
      <c r="AX96" s="97">
        <f>'02 - SO 01 ÚRS'!J35</f>
        <v>0</v>
      </c>
      <c r="AY96" s="97">
        <f>'02 - SO 01 ÚRS'!J36</f>
        <v>0</v>
      </c>
      <c r="AZ96" s="97">
        <f>'02 - SO 01 ÚRS'!F33</f>
        <v>0</v>
      </c>
      <c r="BA96" s="97">
        <f>'02 - SO 01 ÚRS'!F34</f>
        <v>0</v>
      </c>
      <c r="BB96" s="97">
        <f>'02 - SO 01 ÚRS'!F35</f>
        <v>0</v>
      </c>
      <c r="BC96" s="97">
        <f>'02 - SO 01 ÚRS'!F36</f>
        <v>0</v>
      </c>
      <c r="BD96" s="99">
        <f>'02 - SO 01 ÚRS'!F37</f>
        <v>0</v>
      </c>
      <c r="BT96" s="100" t="s">
        <v>85</v>
      </c>
      <c r="BV96" s="100" t="s">
        <v>79</v>
      </c>
      <c r="BW96" s="100" t="s">
        <v>91</v>
      </c>
      <c r="BX96" s="100" t="s">
        <v>5</v>
      </c>
      <c r="CL96" s="100" t="s">
        <v>1</v>
      </c>
      <c r="CM96" s="100" t="s">
        <v>87</v>
      </c>
    </row>
    <row r="97" spans="1:91" s="7" customFormat="1" ht="16.5" customHeight="1">
      <c r="A97" s="90" t="s">
        <v>81</v>
      </c>
      <c r="B97" s="91"/>
      <c r="C97" s="92"/>
      <c r="D97" s="257" t="s">
        <v>92</v>
      </c>
      <c r="E97" s="257"/>
      <c r="F97" s="257"/>
      <c r="G97" s="257"/>
      <c r="H97" s="257"/>
      <c r="I97" s="93"/>
      <c r="J97" s="257" t="s">
        <v>93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5">
        <f>'03 - VRN'!J30</f>
        <v>0</v>
      </c>
      <c r="AH97" s="256"/>
      <c r="AI97" s="256"/>
      <c r="AJ97" s="256"/>
      <c r="AK97" s="256"/>
      <c r="AL97" s="256"/>
      <c r="AM97" s="256"/>
      <c r="AN97" s="255">
        <f>SUM(AG97,AT97)</f>
        <v>0</v>
      </c>
      <c r="AO97" s="256"/>
      <c r="AP97" s="256"/>
      <c r="AQ97" s="94" t="s">
        <v>90</v>
      </c>
      <c r="AR97" s="95"/>
      <c r="AS97" s="101">
        <v>0</v>
      </c>
      <c r="AT97" s="102">
        <f>ROUND(SUM(AV97:AW97),2)</f>
        <v>0</v>
      </c>
      <c r="AU97" s="103">
        <f>'03 - VRN'!P121</f>
        <v>0</v>
      </c>
      <c r="AV97" s="102">
        <f>'03 - VRN'!J33</f>
        <v>0</v>
      </c>
      <c r="AW97" s="102">
        <f>'03 - VRN'!J34</f>
        <v>0</v>
      </c>
      <c r="AX97" s="102">
        <f>'03 - VRN'!J35</f>
        <v>0</v>
      </c>
      <c r="AY97" s="102">
        <f>'03 - VRN'!J36</f>
        <v>0</v>
      </c>
      <c r="AZ97" s="102">
        <f>'03 - VRN'!F33</f>
        <v>0</v>
      </c>
      <c r="BA97" s="102">
        <f>'03 - VRN'!F34</f>
        <v>0</v>
      </c>
      <c r="BB97" s="102">
        <f>'03 - VRN'!F35</f>
        <v>0</v>
      </c>
      <c r="BC97" s="102">
        <f>'03 - VRN'!F36</f>
        <v>0</v>
      </c>
      <c r="BD97" s="104">
        <f>'03 - VRN'!F37</f>
        <v>0</v>
      </c>
      <c r="BT97" s="100" t="s">
        <v>85</v>
      </c>
      <c r="BV97" s="100" t="s">
        <v>79</v>
      </c>
      <c r="BW97" s="100" t="s">
        <v>94</v>
      </c>
      <c r="BX97" s="100" t="s">
        <v>5</v>
      </c>
      <c r="CL97" s="100" t="s">
        <v>1</v>
      </c>
      <c r="CM97" s="100" t="s">
        <v>87</v>
      </c>
    </row>
    <row r="98" spans="1:91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Q6RJBYjrwV1Smli3PsvdwV4Mf4MK8ahoK7Ci1FmaUZnysRTYdyVQQjua4Egc83Vf99WAPPC1WU2eLosa6DCYFg==" saltValue="9uZ+IamxOisLCaq0qqkce1DFE36KCNanzmu4ga1DfiJe7RBLkLECgZ22CdjXFHRpzzlBhNvXY8GmfwfuogjJH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PS 01 ÚOŽI'!C2" display="/"/>
    <hyperlink ref="A96" location="'02 - SO 01 ÚRS'!C2" display="/"/>
    <hyperlink ref="A97" location="'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61" t="str">
        <f>'Rekapitulace stavby'!K6</f>
        <v>Oprava zab.zař. v žst. NBK seřaďovací nádraží - brzdy TKB v roce 2023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97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98</v>
      </c>
      <c r="G12" s="31"/>
      <c r="H12" s="31"/>
      <c r="I12" s="109" t="s">
        <v>22</v>
      </c>
      <c r="J12" s="111" t="str">
        <f>'Rekapitulace stavby'!AN8</f>
        <v>15. 8. 2023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99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ROUND((SUM(BE120:BE151)),  2)</f>
        <v>0</v>
      </c>
      <c r="G33" s="31"/>
      <c r="H33" s="31"/>
      <c r="I33" s="121">
        <v>0.21</v>
      </c>
      <c r="J33" s="120">
        <f>ROUND(((SUM(BE120:BE151))*I33),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ROUND((SUM(BF120:BF151)),  2)</f>
        <v>0</v>
      </c>
      <c r="G34" s="31"/>
      <c r="H34" s="31"/>
      <c r="I34" s="121">
        <v>0.15</v>
      </c>
      <c r="J34" s="120">
        <f>ROUND(((SUM(BF120:BF151))*I34),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ROUND((SUM(BG120:BG151)),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ROUND((SUM(BH120:BH151)),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ROUND((SUM(BI120:BI151)),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8" t="str">
        <f>E7</f>
        <v>Oprava zab.zař. v žst. NBK seřaďovací nádraží - brzdy TKB v roce 2023</v>
      </c>
      <c r="F85" s="269"/>
      <c r="G85" s="269"/>
      <c r="H85" s="26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9" t="str">
        <f>E9</f>
        <v>01 - PS 01 ÚOŽI</v>
      </c>
      <c r="F87" s="270"/>
      <c r="G87" s="270"/>
      <c r="H87" s="27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Nymburk</v>
      </c>
      <c r="G89" s="33"/>
      <c r="H89" s="33"/>
      <c r="I89" s="26" t="s">
        <v>22</v>
      </c>
      <c r="J89" s="63" t="str">
        <f>IF(J12="","",J12)</f>
        <v>15. 8. 2023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Klára Najbrtová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9" customFormat="1" ht="24.95" customHeight="1">
      <c r="B98" s="144"/>
      <c r="C98" s="145"/>
      <c r="D98" s="146" t="s">
        <v>106</v>
      </c>
      <c r="E98" s="147"/>
      <c r="F98" s="147"/>
      <c r="G98" s="147"/>
      <c r="H98" s="147"/>
      <c r="I98" s="147"/>
      <c r="J98" s="148">
        <f>J122</f>
        <v>0</v>
      </c>
      <c r="K98" s="145"/>
      <c r="L98" s="149"/>
    </row>
    <row r="99" spans="1:31" s="10" customFormat="1" ht="19.899999999999999" customHeight="1">
      <c r="B99" s="150"/>
      <c r="C99" s="151"/>
      <c r="D99" s="152" t="s">
        <v>107</v>
      </c>
      <c r="E99" s="153"/>
      <c r="F99" s="153"/>
      <c r="G99" s="153"/>
      <c r="H99" s="153"/>
      <c r="I99" s="153"/>
      <c r="J99" s="154">
        <f>J136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108</v>
      </c>
      <c r="E100" s="147"/>
      <c r="F100" s="147"/>
      <c r="G100" s="147"/>
      <c r="H100" s="147"/>
      <c r="I100" s="147"/>
      <c r="J100" s="148">
        <f>J147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109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6.25" customHeight="1">
      <c r="A110" s="31"/>
      <c r="B110" s="32"/>
      <c r="C110" s="33"/>
      <c r="D110" s="33"/>
      <c r="E110" s="268" t="str">
        <f>E7</f>
        <v>Oprava zab.zař. v žst. NBK seřaďovací nádraží - brzdy TKB v roce 2023</v>
      </c>
      <c r="F110" s="269"/>
      <c r="G110" s="269"/>
      <c r="H110" s="269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9" t="str">
        <f>E9</f>
        <v>01 - PS 01 ÚOŽI</v>
      </c>
      <c r="F112" s="270"/>
      <c r="G112" s="270"/>
      <c r="H112" s="270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žst. Nymburk</v>
      </c>
      <c r="G114" s="33"/>
      <c r="H114" s="33"/>
      <c r="I114" s="26" t="s">
        <v>22</v>
      </c>
      <c r="J114" s="63" t="str">
        <f>IF(J12="","",J12)</f>
        <v>15. 8. 2023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Správa železnic s.o.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>Klára Najbrtová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110</v>
      </c>
      <c r="D119" s="159" t="s">
        <v>62</v>
      </c>
      <c r="E119" s="159" t="s">
        <v>58</v>
      </c>
      <c r="F119" s="159" t="s">
        <v>59</v>
      </c>
      <c r="G119" s="159" t="s">
        <v>111</v>
      </c>
      <c r="H119" s="159" t="s">
        <v>112</v>
      </c>
      <c r="I119" s="159" t="s">
        <v>113</v>
      </c>
      <c r="J119" s="159" t="s">
        <v>102</v>
      </c>
      <c r="K119" s="160" t="s">
        <v>114</v>
      </c>
      <c r="L119" s="161"/>
      <c r="M119" s="72" t="s">
        <v>1</v>
      </c>
      <c r="N119" s="73" t="s">
        <v>41</v>
      </c>
      <c r="O119" s="73" t="s">
        <v>115</v>
      </c>
      <c r="P119" s="73" t="s">
        <v>116</v>
      </c>
      <c r="Q119" s="73" t="s">
        <v>117</v>
      </c>
      <c r="R119" s="73" t="s">
        <v>118</v>
      </c>
      <c r="S119" s="73" t="s">
        <v>119</v>
      </c>
      <c r="T119" s="74" t="s">
        <v>120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121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P121+P122+P147</f>
        <v>0</v>
      </c>
      <c r="Q120" s="76"/>
      <c r="R120" s="164">
        <f>R121+R122+R147</f>
        <v>4.6972800000000001</v>
      </c>
      <c r="S120" s="76"/>
      <c r="T120" s="165">
        <f>T121+T122+T147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104</v>
      </c>
      <c r="BK120" s="166">
        <f>BK121+BK122+BK147</f>
        <v>0</v>
      </c>
    </row>
    <row r="121" spans="1:65" s="12" customFormat="1" ht="25.9" customHeight="1">
      <c r="B121" s="167"/>
      <c r="C121" s="168"/>
      <c r="D121" s="169" t="s">
        <v>76</v>
      </c>
      <c r="E121" s="170" t="s">
        <v>82</v>
      </c>
      <c r="F121" s="170" t="s">
        <v>122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v>0</v>
      </c>
      <c r="Q121" s="175"/>
      <c r="R121" s="176">
        <v>0</v>
      </c>
      <c r="S121" s="175"/>
      <c r="T121" s="177">
        <v>0</v>
      </c>
      <c r="AR121" s="178" t="s">
        <v>85</v>
      </c>
      <c r="AT121" s="179" t="s">
        <v>76</v>
      </c>
      <c r="AU121" s="179" t="s">
        <v>77</v>
      </c>
      <c r="AY121" s="178" t="s">
        <v>123</v>
      </c>
      <c r="BK121" s="180">
        <v>0</v>
      </c>
    </row>
    <row r="122" spans="1:65" s="12" customFormat="1" ht="25.9" customHeight="1">
      <c r="B122" s="167"/>
      <c r="C122" s="168"/>
      <c r="D122" s="169" t="s">
        <v>76</v>
      </c>
      <c r="E122" s="170" t="s">
        <v>124</v>
      </c>
      <c r="F122" s="170" t="s">
        <v>125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P123+SUM(P124:P136)</f>
        <v>0</v>
      </c>
      <c r="Q122" s="175"/>
      <c r="R122" s="176">
        <f>R123+SUM(R124:R136)</f>
        <v>4.6972800000000001</v>
      </c>
      <c r="S122" s="175"/>
      <c r="T122" s="177">
        <f>T123+SUM(T124:T136)</f>
        <v>0</v>
      </c>
      <c r="AR122" s="178" t="s">
        <v>85</v>
      </c>
      <c r="AT122" s="179" t="s">
        <v>76</v>
      </c>
      <c r="AU122" s="179" t="s">
        <v>77</v>
      </c>
      <c r="AY122" s="178" t="s">
        <v>123</v>
      </c>
      <c r="BK122" s="180">
        <f>BK123+SUM(BK124:BK136)</f>
        <v>0</v>
      </c>
    </row>
    <row r="123" spans="1:65" s="2" customFormat="1" ht="201" customHeight="1">
      <c r="A123" s="31"/>
      <c r="B123" s="32"/>
      <c r="C123" s="181" t="s">
        <v>126</v>
      </c>
      <c r="D123" s="181" t="s">
        <v>127</v>
      </c>
      <c r="E123" s="182" t="s">
        <v>128</v>
      </c>
      <c r="F123" s="183" t="s">
        <v>129</v>
      </c>
      <c r="G123" s="184" t="s">
        <v>130</v>
      </c>
      <c r="H123" s="185">
        <v>60</v>
      </c>
      <c r="I123" s="186"/>
      <c r="J123" s="187">
        <f t="shared" ref="J123:J135" si="0">ROUND(I123*H123,2)</f>
        <v>0</v>
      </c>
      <c r="K123" s="183" t="s">
        <v>131</v>
      </c>
      <c r="L123" s="36"/>
      <c r="M123" s="188" t="s">
        <v>1</v>
      </c>
      <c r="N123" s="189" t="s">
        <v>42</v>
      </c>
      <c r="O123" s="68"/>
      <c r="P123" s="190">
        <f t="shared" ref="P123:P135" si="1">O123*H123</f>
        <v>0</v>
      </c>
      <c r="Q123" s="190">
        <v>0</v>
      </c>
      <c r="R123" s="190">
        <f t="shared" ref="R123:R135" si="2">Q123*H123</f>
        <v>0</v>
      </c>
      <c r="S123" s="190">
        <v>0</v>
      </c>
      <c r="T123" s="191">
        <f t="shared" ref="T123:T135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132</v>
      </c>
      <c r="AT123" s="192" t="s">
        <v>127</v>
      </c>
      <c r="AU123" s="192" t="s">
        <v>85</v>
      </c>
      <c r="AY123" s="14" t="s">
        <v>123</v>
      </c>
      <c r="BE123" s="193">
        <f t="shared" ref="BE123:BE135" si="4">IF(N123="základní",J123,0)</f>
        <v>0</v>
      </c>
      <c r="BF123" s="193">
        <f t="shared" ref="BF123:BF135" si="5">IF(N123="snížená",J123,0)</f>
        <v>0</v>
      </c>
      <c r="BG123" s="193">
        <f t="shared" ref="BG123:BG135" si="6">IF(N123="zákl. přenesená",J123,0)</f>
        <v>0</v>
      </c>
      <c r="BH123" s="193">
        <f t="shared" ref="BH123:BH135" si="7">IF(N123="sníž. přenesená",J123,0)</f>
        <v>0</v>
      </c>
      <c r="BI123" s="193">
        <f t="shared" ref="BI123:BI135" si="8">IF(N123="nulová",J123,0)</f>
        <v>0</v>
      </c>
      <c r="BJ123" s="14" t="s">
        <v>85</v>
      </c>
      <c r="BK123" s="193">
        <f t="shared" ref="BK123:BK135" si="9">ROUND(I123*H123,2)</f>
        <v>0</v>
      </c>
      <c r="BL123" s="14" t="s">
        <v>132</v>
      </c>
      <c r="BM123" s="192" t="s">
        <v>133</v>
      </c>
    </row>
    <row r="124" spans="1:65" s="2" customFormat="1" ht="90" customHeight="1">
      <c r="A124" s="31"/>
      <c r="B124" s="32"/>
      <c r="C124" s="181" t="s">
        <v>134</v>
      </c>
      <c r="D124" s="181" t="s">
        <v>127</v>
      </c>
      <c r="E124" s="182" t="s">
        <v>135</v>
      </c>
      <c r="F124" s="183" t="s">
        <v>136</v>
      </c>
      <c r="G124" s="184" t="s">
        <v>137</v>
      </c>
      <c r="H124" s="185">
        <v>80</v>
      </c>
      <c r="I124" s="186"/>
      <c r="J124" s="187">
        <f t="shared" si="0"/>
        <v>0</v>
      </c>
      <c r="K124" s="183" t="s">
        <v>131</v>
      </c>
      <c r="L124" s="36"/>
      <c r="M124" s="188" t="s">
        <v>1</v>
      </c>
      <c r="N124" s="189" t="s">
        <v>42</v>
      </c>
      <c r="O124" s="68"/>
      <c r="P124" s="190">
        <f t="shared" si="1"/>
        <v>0</v>
      </c>
      <c r="Q124" s="190">
        <v>0</v>
      </c>
      <c r="R124" s="190">
        <f t="shared" si="2"/>
        <v>0</v>
      </c>
      <c r="S124" s="190">
        <v>0</v>
      </c>
      <c r="T124" s="19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132</v>
      </c>
      <c r="AT124" s="192" t="s">
        <v>127</v>
      </c>
      <c r="AU124" s="192" t="s">
        <v>85</v>
      </c>
      <c r="AY124" s="14" t="s">
        <v>123</v>
      </c>
      <c r="BE124" s="193">
        <f t="shared" si="4"/>
        <v>0</v>
      </c>
      <c r="BF124" s="193">
        <f t="shared" si="5"/>
        <v>0</v>
      </c>
      <c r="BG124" s="193">
        <f t="shared" si="6"/>
        <v>0</v>
      </c>
      <c r="BH124" s="193">
        <f t="shared" si="7"/>
        <v>0</v>
      </c>
      <c r="BI124" s="193">
        <f t="shared" si="8"/>
        <v>0</v>
      </c>
      <c r="BJ124" s="14" t="s">
        <v>85</v>
      </c>
      <c r="BK124" s="193">
        <f t="shared" si="9"/>
        <v>0</v>
      </c>
      <c r="BL124" s="14" t="s">
        <v>132</v>
      </c>
      <c r="BM124" s="192" t="s">
        <v>138</v>
      </c>
    </row>
    <row r="125" spans="1:65" s="2" customFormat="1" ht="76.349999999999994" customHeight="1">
      <c r="A125" s="31"/>
      <c r="B125" s="32"/>
      <c r="C125" s="181" t="s">
        <v>139</v>
      </c>
      <c r="D125" s="181" t="s">
        <v>127</v>
      </c>
      <c r="E125" s="182" t="s">
        <v>140</v>
      </c>
      <c r="F125" s="183" t="s">
        <v>141</v>
      </c>
      <c r="G125" s="184" t="s">
        <v>142</v>
      </c>
      <c r="H125" s="185">
        <v>6.8</v>
      </c>
      <c r="I125" s="186"/>
      <c r="J125" s="187">
        <f t="shared" si="0"/>
        <v>0</v>
      </c>
      <c r="K125" s="183" t="s">
        <v>131</v>
      </c>
      <c r="L125" s="36"/>
      <c r="M125" s="188" t="s">
        <v>1</v>
      </c>
      <c r="N125" s="189" t="s">
        <v>42</v>
      </c>
      <c r="O125" s="68"/>
      <c r="P125" s="190">
        <f t="shared" si="1"/>
        <v>0</v>
      </c>
      <c r="Q125" s="190">
        <v>0</v>
      </c>
      <c r="R125" s="190">
        <f t="shared" si="2"/>
        <v>0</v>
      </c>
      <c r="S125" s="190">
        <v>0</v>
      </c>
      <c r="T125" s="191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132</v>
      </c>
      <c r="AT125" s="192" t="s">
        <v>127</v>
      </c>
      <c r="AU125" s="192" t="s">
        <v>85</v>
      </c>
      <c r="AY125" s="14" t="s">
        <v>123</v>
      </c>
      <c r="BE125" s="193">
        <f t="shared" si="4"/>
        <v>0</v>
      </c>
      <c r="BF125" s="193">
        <f t="shared" si="5"/>
        <v>0</v>
      </c>
      <c r="BG125" s="193">
        <f t="shared" si="6"/>
        <v>0</v>
      </c>
      <c r="BH125" s="193">
        <f t="shared" si="7"/>
        <v>0</v>
      </c>
      <c r="BI125" s="193">
        <f t="shared" si="8"/>
        <v>0</v>
      </c>
      <c r="BJ125" s="14" t="s">
        <v>85</v>
      </c>
      <c r="BK125" s="193">
        <f t="shared" si="9"/>
        <v>0</v>
      </c>
      <c r="BL125" s="14" t="s">
        <v>132</v>
      </c>
      <c r="BM125" s="192" t="s">
        <v>143</v>
      </c>
    </row>
    <row r="126" spans="1:65" s="2" customFormat="1" ht="55.5" customHeight="1">
      <c r="A126" s="31"/>
      <c r="B126" s="32"/>
      <c r="C126" s="181" t="s">
        <v>144</v>
      </c>
      <c r="D126" s="181" t="s">
        <v>127</v>
      </c>
      <c r="E126" s="182" t="s">
        <v>145</v>
      </c>
      <c r="F126" s="183" t="s">
        <v>146</v>
      </c>
      <c r="G126" s="184" t="s">
        <v>147</v>
      </c>
      <c r="H126" s="185">
        <v>96</v>
      </c>
      <c r="I126" s="186"/>
      <c r="J126" s="187">
        <f t="shared" si="0"/>
        <v>0</v>
      </c>
      <c r="K126" s="183" t="s">
        <v>131</v>
      </c>
      <c r="L126" s="36"/>
      <c r="M126" s="188" t="s">
        <v>1</v>
      </c>
      <c r="N126" s="189" t="s">
        <v>42</v>
      </c>
      <c r="O126" s="68"/>
      <c r="P126" s="190">
        <f t="shared" si="1"/>
        <v>0</v>
      </c>
      <c r="Q126" s="190">
        <v>0</v>
      </c>
      <c r="R126" s="190">
        <f t="shared" si="2"/>
        <v>0</v>
      </c>
      <c r="S126" s="190">
        <v>0</v>
      </c>
      <c r="T126" s="19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132</v>
      </c>
      <c r="AT126" s="192" t="s">
        <v>127</v>
      </c>
      <c r="AU126" s="192" t="s">
        <v>85</v>
      </c>
      <c r="AY126" s="14" t="s">
        <v>123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14" t="s">
        <v>85</v>
      </c>
      <c r="BK126" s="193">
        <f t="shared" si="9"/>
        <v>0</v>
      </c>
      <c r="BL126" s="14" t="s">
        <v>132</v>
      </c>
      <c r="BM126" s="192" t="s">
        <v>148</v>
      </c>
    </row>
    <row r="127" spans="1:65" s="2" customFormat="1" ht="16.5" customHeight="1">
      <c r="A127" s="31"/>
      <c r="B127" s="32"/>
      <c r="C127" s="194" t="s">
        <v>149</v>
      </c>
      <c r="D127" s="194" t="s">
        <v>150</v>
      </c>
      <c r="E127" s="195" t="s">
        <v>151</v>
      </c>
      <c r="F127" s="196" t="s">
        <v>152</v>
      </c>
      <c r="G127" s="197" t="s">
        <v>142</v>
      </c>
      <c r="H127" s="198">
        <v>8</v>
      </c>
      <c r="I127" s="199"/>
      <c r="J127" s="200">
        <f t="shared" si="0"/>
        <v>0</v>
      </c>
      <c r="K127" s="196" t="s">
        <v>131</v>
      </c>
      <c r="L127" s="201"/>
      <c r="M127" s="202" t="s">
        <v>1</v>
      </c>
      <c r="N127" s="203" t="s">
        <v>42</v>
      </c>
      <c r="O127" s="68"/>
      <c r="P127" s="190">
        <f t="shared" si="1"/>
        <v>0</v>
      </c>
      <c r="Q127" s="190">
        <v>0</v>
      </c>
      <c r="R127" s="190">
        <f t="shared" si="2"/>
        <v>0</v>
      </c>
      <c r="S127" s="190">
        <v>0</v>
      </c>
      <c r="T127" s="19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153</v>
      </c>
      <c r="AT127" s="192" t="s">
        <v>150</v>
      </c>
      <c r="AU127" s="192" t="s">
        <v>85</v>
      </c>
      <c r="AY127" s="14" t="s">
        <v>123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14" t="s">
        <v>85</v>
      </c>
      <c r="BK127" s="193">
        <f t="shared" si="9"/>
        <v>0</v>
      </c>
      <c r="BL127" s="14" t="s">
        <v>132</v>
      </c>
      <c r="BM127" s="192" t="s">
        <v>154</v>
      </c>
    </row>
    <row r="128" spans="1:65" s="2" customFormat="1" ht="16.5" customHeight="1">
      <c r="A128" s="31"/>
      <c r="B128" s="32"/>
      <c r="C128" s="194" t="s">
        <v>155</v>
      </c>
      <c r="D128" s="194" t="s">
        <v>150</v>
      </c>
      <c r="E128" s="195" t="s">
        <v>156</v>
      </c>
      <c r="F128" s="196" t="s">
        <v>157</v>
      </c>
      <c r="G128" s="197" t="s">
        <v>158</v>
      </c>
      <c r="H128" s="198">
        <v>16</v>
      </c>
      <c r="I128" s="199"/>
      <c r="J128" s="200">
        <f t="shared" si="0"/>
        <v>0</v>
      </c>
      <c r="K128" s="196" t="s">
        <v>131</v>
      </c>
      <c r="L128" s="201"/>
      <c r="M128" s="202" t="s">
        <v>1</v>
      </c>
      <c r="N128" s="203" t="s">
        <v>42</v>
      </c>
      <c r="O128" s="68"/>
      <c r="P128" s="190">
        <f t="shared" si="1"/>
        <v>0</v>
      </c>
      <c r="Q128" s="190">
        <v>0.29358000000000001</v>
      </c>
      <c r="R128" s="190">
        <f t="shared" si="2"/>
        <v>4.6972800000000001</v>
      </c>
      <c r="S128" s="190">
        <v>0</v>
      </c>
      <c r="T128" s="19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153</v>
      </c>
      <c r="AT128" s="192" t="s">
        <v>150</v>
      </c>
      <c r="AU128" s="192" t="s">
        <v>85</v>
      </c>
      <c r="AY128" s="14" t="s">
        <v>123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4" t="s">
        <v>85</v>
      </c>
      <c r="BK128" s="193">
        <f t="shared" si="9"/>
        <v>0</v>
      </c>
      <c r="BL128" s="14" t="s">
        <v>132</v>
      </c>
      <c r="BM128" s="192" t="s">
        <v>159</v>
      </c>
    </row>
    <row r="129" spans="1:65" s="2" customFormat="1" ht="76.349999999999994" customHeight="1">
      <c r="A129" s="31"/>
      <c r="B129" s="32"/>
      <c r="C129" s="181" t="s">
        <v>160</v>
      </c>
      <c r="D129" s="181" t="s">
        <v>127</v>
      </c>
      <c r="E129" s="182" t="s">
        <v>161</v>
      </c>
      <c r="F129" s="183" t="s">
        <v>162</v>
      </c>
      <c r="G129" s="184" t="s">
        <v>163</v>
      </c>
      <c r="H129" s="185">
        <v>0.06</v>
      </c>
      <c r="I129" s="186"/>
      <c r="J129" s="187">
        <f t="shared" si="0"/>
        <v>0</v>
      </c>
      <c r="K129" s="183" t="s">
        <v>131</v>
      </c>
      <c r="L129" s="36"/>
      <c r="M129" s="188" t="s">
        <v>1</v>
      </c>
      <c r="N129" s="189" t="s">
        <v>42</v>
      </c>
      <c r="O129" s="68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132</v>
      </c>
      <c r="AT129" s="192" t="s">
        <v>127</v>
      </c>
      <c r="AU129" s="192" t="s">
        <v>85</v>
      </c>
      <c r="AY129" s="14" t="s">
        <v>123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4" t="s">
        <v>85</v>
      </c>
      <c r="BK129" s="193">
        <f t="shared" si="9"/>
        <v>0</v>
      </c>
      <c r="BL129" s="14" t="s">
        <v>132</v>
      </c>
      <c r="BM129" s="192" t="s">
        <v>164</v>
      </c>
    </row>
    <row r="130" spans="1:65" s="2" customFormat="1" ht="49.15" customHeight="1">
      <c r="A130" s="31"/>
      <c r="B130" s="32"/>
      <c r="C130" s="181" t="s">
        <v>165</v>
      </c>
      <c r="D130" s="181" t="s">
        <v>127</v>
      </c>
      <c r="E130" s="182" t="s">
        <v>166</v>
      </c>
      <c r="F130" s="183" t="s">
        <v>167</v>
      </c>
      <c r="G130" s="184" t="s">
        <v>158</v>
      </c>
      <c r="H130" s="185">
        <v>24</v>
      </c>
      <c r="I130" s="186"/>
      <c r="J130" s="187">
        <f t="shared" si="0"/>
        <v>0</v>
      </c>
      <c r="K130" s="183" t="s">
        <v>131</v>
      </c>
      <c r="L130" s="36"/>
      <c r="M130" s="188" t="s">
        <v>1</v>
      </c>
      <c r="N130" s="189" t="s">
        <v>42</v>
      </c>
      <c r="O130" s="68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132</v>
      </c>
      <c r="AT130" s="192" t="s">
        <v>127</v>
      </c>
      <c r="AU130" s="192" t="s">
        <v>85</v>
      </c>
      <c r="AY130" s="14" t="s">
        <v>123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4" t="s">
        <v>85</v>
      </c>
      <c r="BK130" s="193">
        <f t="shared" si="9"/>
        <v>0</v>
      </c>
      <c r="BL130" s="14" t="s">
        <v>132</v>
      </c>
      <c r="BM130" s="192" t="s">
        <v>168</v>
      </c>
    </row>
    <row r="131" spans="1:65" s="2" customFormat="1" ht="49.15" customHeight="1">
      <c r="A131" s="31"/>
      <c r="B131" s="32"/>
      <c r="C131" s="181" t="s">
        <v>169</v>
      </c>
      <c r="D131" s="181" t="s">
        <v>127</v>
      </c>
      <c r="E131" s="182" t="s">
        <v>170</v>
      </c>
      <c r="F131" s="183" t="s">
        <v>171</v>
      </c>
      <c r="G131" s="184" t="s">
        <v>158</v>
      </c>
      <c r="H131" s="185">
        <v>24</v>
      </c>
      <c r="I131" s="186"/>
      <c r="J131" s="187">
        <f t="shared" si="0"/>
        <v>0</v>
      </c>
      <c r="K131" s="183" t="s">
        <v>131</v>
      </c>
      <c r="L131" s="36"/>
      <c r="M131" s="188" t="s">
        <v>1</v>
      </c>
      <c r="N131" s="189" t="s">
        <v>42</v>
      </c>
      <c r="O131" s="68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132</v>
      </c>
      <c r="AT131" s="192" t="s">
        <v>127</v>
      </c>
      <c r="AU131" s="192" t="s">
        <v>85</v>
      </c>
      <c r="AY131" s="14" t="s">
        <v>123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4" t="s">
        <v>85</v>
      </c>
      <c r="BK131" s="193">
        <f t="shared" si="9"/>
        <v>0</v>
      </c>
      <c r="BL131" s="14" t="s">
        <v>132</v>
      </c>
      <c r="BM131" s="192" t="s">
        <v>172</v>
      </c>
    </row>
    <row r="132" spans="1:65" s="2" customFormat="1" ht="128.65" customHeight="1">
      <c r="A132" s="31"/>
      <c r="B132" s="32"/>
      <c r="C132" s="181" t="s">
        <v>173</v>
      </c>
      <c r="D132" s="181" t="s">
        <v>127</v>
      </c>
      <c r="E132" s="182" t="s">
        <v>174</v>
      </c>
      <c r="F132" s="183" t="s">
        <v>175</v>
      </c>
      <c r="G132" s="184" t="s">
        <v>163</v>
      </c>
      <c r="H132" s="185">
        <v>0.08</v>
      </c>
      <c r="I132" s="186"/>
      <c r="J132" s="187">
        <f t="shared" si="0"/>
        <v>0</v>
      </c>
      <c r="K132" s="183" t="s">
        <v>131</v>
      </c>
      <c r="L132" s="36"/>
      <c r="M132" s="188" t="s">
        <v>1</v>
      </c>
      <c r="N132" s="189" t="s">
        <v>42</v>
      </c>
      <c r="O132" s="68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132</v>
      </c>
      <c r="AT132" s="192" t="s">
        <v>127</v>
      </c>
      <c r="AU132" s="192" t="s">
        <v>85</v>
      </c>
      <c r="AY132" s="14" t="s">
        <v>123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4" t="s">
        <v>85</v>
      </c>
      <c r="BK132" s="193">
        <f t="shared" si="9"/>
        <v>0</v>
      </c>
      <c r="BL132" s="14" t="s">
        <v>132</v>
      </c>
      <c r="BM132" s="192" t="s">
        <v>176</v>
      </c>
    </row>
    <row r="133" spans="1:65" s="2" customFormat="1" ht="128.65" customHeight="1">
      <c r="A133" s="31"/>
      <c r="B133" s="32"/>
      <c r="C133" s="181" t="s">
        <v>177</v>
      </c>
      <c r="D133" s="181" t="s">
        <v>127</v>
      </c>
      <c r="E133" s="182" t="s">
        <v>178</v>
      </c>
      <c r="F133" s="183" t="s">
        <v>179</v>
      </c>
      <c r="G133" s="184" t="s">
        <v>163</v>
      </c>
      <c r="H133" s="185">
        <v>0.08</v>
      </c>
      <c r="I133" s="186"/>
      <c r="J133" s="187">
        <f t="shared" si="0"/>
        <v>0</v>
      </c>
      <c r="K133" s="183" t="s">
        <v>131</v>
      </c>
      <c r="L133" s="36"/>
      <c r="M133" s="188" t="s">
        <v>1</v>
      </c>
      <c r="N133" s="189" t="s">
        <v>42</v>
      </c>
      <c r="O133" s="68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132</v>
      </c>
      <c r="AT133" s="192" t="s">
        <v>127</v>
      </c>
      <c r="AU133" s="192" t="s">
        <v>85</v>
      </c>
      <c r="AY133" s="14" t="s">
        <v>123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4" t="s">
        <v>85</v>
      </c>
      <c r="BK133" s="193">
        <f t="shared" si="9"/>
        <v>0</v>
      </c>
      <c r="BL133" s="14" t="s">
        <v>132</v>
      </c>
      <c r="BM133" s="192" t="s">
        <v>180</v>
      </c>
    </row>
    <row r="134" spans="1:65" s="2" customFormat="1" ht="49.15" customHeight="1">
      <c r="A134" s="31"/>
      <c r="B134" s="32"/>
      <c r="C134" s="181" t="s">
        <v>181</v>
      </c>
      <c r="D134" s="181" t="s">
        <v>127</v>
      </c>
      <c r="E134" s="182" t="s">
        <v>182</v>
      </c>
      <c r="F134" s="183" t="s">
        <v>183</v>
      </c>
      <c r="G134" s="184" t="s">
        <v>163</v>
      </c>
      <c r="H134" s="185">
        <v>0.08</v>
      </c>
      <c r="I134" s="186"/>
      <c r="J134" s="187">
        <f t="shared" si="0"/>
        <v>0</v>
      </c>
      <c r="K134" s="183" t="s">
        <v>131</v>
      </c>
      <c r="L134" s="36"/>
      <c r="M134" s="188" t="s">
        <v>1</v>
      </c>
      <c r="N134" s="189" t="s">
        <v>42</v>
      </c>
      <c r="O134" s="68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132</v>
      </c>
      <c r="AT134" s="192" t="s">
        <v>127</v>
      </c>
      <c r="AU134" s="192" t="s">
        <v>85</v>
      </c>
      <c r="AY134" s="14" t="s">
        <v>123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4" t="s">
        <v>85</v>
      </c>
      <c r="BK134" s="193">
        <f t="shared" si="9"/>
        <v>0</v>
      </c>
      <c r="BL134" s="14" t="s">
        <v>132</v>
      </c>
      <c r="BM134" s="192" t="s">
        <v>184</v>
      </c>
    </row>
    <row r="135" spans="1:65" s="2" customFormat="1" ht="114.95" customHeight="1">
      <c r="A135" s="31"/>
      <c r="B135" s="32"/>
      <c r="C135" s="181" t="s">
        <v>185</v>
      </c>
      <c r="D135" s="181" t="s">
        <v>127</v>
      </c>
      <c r="E135" s="182" t="s">
        <v>186</v>
      </c>
      <c r="F135" s="183" t="s">
        <v>187</v>
      </c>
      <c r="G135" s="184" t="s">
        <v>188</v>
      </c>
      <c r="H135" s="185">
        <v>32</v>
      </c>
      <c r="I135" s="186"/>
      <c r="J135" s="187">
        <f t="shared" si="0"/>
        <v>0</v>
      </c>
      <c r="K135" s="183" t="s">
        <v>131</v>
      </c>
      <c r="L135" s="36"/>
      <c r="M135" s="188" t="s">
        <v>1</v>
      </c>
      <c r="N135" s="189" t="s">
        <v>42</v>
      </c>
      <c r="O135" s="68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132</v>
      </c>
      <c r="AT135" s="192" t="s">
        <v>127</v>
      </c>
      <c r="AU135" s="192" t="s">
        <v>85</v>
      </c>
      <c r="AY135" s="14" t="s">
        <v>123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4" t="s">
        <v>85</v>
      </c>
      <c r="BK135" s="193">
        <f t="shared" si="9"/>
        <v>0</v>
      </c>
      <c r="BL135" s="14" t="s">
        <v>132</v>
      </c>
      <c r="BM135" s="192" t="s">
        <v>189</v>
      </c>
    </row>
    <row r="136" spans="1:65" s="12" customFormat="1" ht="22.9" customHeight="1">
      <c r="B136" s="167"/>
      <c r="C136" s="168"/>
      <c r="D136" s="169" t="s">
        <v>76</v>
      </c>
      <c r="E136" s="204" t="s">
        <v>190</v>
      </c>
      <c r="F136" s="204" t="s">
        <v>191</v>
      </c>
      <c r="G136" s="168"/>
      <c r="H136" s="168"/>
      <c r="I136" s="171"/>
      <c r="J136" s="205">
        <f>BK136</f>
        <v>0</v>
      </c>
      <c r="K136" s="168"/>
      <c r="L136" s="173"/>
      <c r="M136" s="174"/>
      <c r="N136" s="175"/>
      <c r="O136" s="175"/>
      <c r="P136" s="176">
        <f>SUM(P137:P146)</f>
        <v>0</v>
      </c>
      <c r="Q136" s="175"/>
      <c r="R136" s="176">
        <f>SUM(R137:R146)</f>
        <v>0</v>
      </c>
      <c r="S136" s="175"/>
      <c r="T136" s="177">
        <f>SUM(T137:T146)</f>
        <v>0</v>
      </c>
      <c r="AR136" s="178" t="s">
        <v>85</v>
      </c>
      <c r="AT136" s="179" t="s">
        <v>76</v>
      </c>
      <c r="AU136" s="179" t="s">
        <v>85</v>
      </c>
      <c r="AY136" s="178" t="s">
        <v>123</v>
      </c>
      <c r="BK136" s="180">
        <f>SUM(BK137:BK146)</f>
        <v>0</v>
      </c>
    </row>
    <row r="137" spans="1:65" s="2" customFormat="1" ht="44.25" customHeight="1">
      <c r="A137" s="31"/>
      <c r="B137" s="32"/>
      <c r="C137" s="181" t="s">
        <v>192</v>
      </c>
      <c r="D137" s="181" t="s">
        <v>127</v>
      </c>
      <c r="E137" s="182" t="s">
        <v>193</v>
      </c>
      <c r="F137" s="183" t="s">
        <v>194</v>
      </c>
      <c r="G137" s="184" t="s">
        <v>158</v>
      </c>
      <c r="H137" s="185">
        <v>8</v>
      </c>
      <c r="I137" s="186"/>
      <c r="J137" s="187">
        <f t="shared" ref="J137:J146" si="10">ROUND(I137*H137,2)</f>
        <v>0</v>
      </c>
      <c r="K137" s="183" t="s">
        <v>131</v>
      </c>
      <c r="L137" s="36"/>
      <c r="M137" s="188" t="s">
        <v>1</v>
      </c>
      <c r="N137" s="189" t="s">
        <v>42</v>
      </c>
      <c r="O137" s="68"/>
      <c r="P137" s="190">
        <f t="shared" ref="P137:P146" si="11">O137*H137</f>
        <v>0</v>
      </c>
      <c r="Q137" s="190">
        <v>0</v>
      </c>
      <c r="R137" s="190">
        <f t="shared" ref="R137:R146" si="12">Q137*H137</f>
        <v>0</v>
      </c>
      <c r="S137" s="190">
        <v>0</v>
      </c>
      <c r="T137" s="191">
        <f t="shared" ref="T137:T146" si="1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85</v>
      </c>
      <c r="AT137" s="192" t="s">
        <v>127</v>
      </c>
      <c r="AU137" s="192" t="s">
        <v>87</v>
      </c>
      <c r="AY137" s="14" t="s">
        <v>123</v>
      </c>
      <c r="BE137" s="193">
        <f t="shared" ref="BE137:BE146" si="14">IF(N137="základní",J137,0)</f>
        <v>0</v>
      </c>
      <c r="BF137" s="193">
        <f t="shared" ref="BF137:BF146" si="15">IF(N137="snížená",J137,0)</f>
        <v>0</v>
      </c>
      <c r="BG137" s="193">
        <f t="shared" ref="BG137:BG146" si="16">IF(N137="zákl. přenesená",J137,0)</f>
        <v>0</v>
      </c>
      <c r="BH137" s="193">
        <f t="shared" ref="BH137:BH146" si="17">IF(N137="sníž. přenesená",J137,0)</f>
        <v>0</v>
      </c>
      <c r="BI137" s="193">
        <f t="shared" ref="BI137:BI146" si="18">IF(N137="nulová",J137,0)</f>
        <v>0</v>
      </c>
      <c r="BJ137" s="14" t="s">
        <v>85</v>
      </c>
      <c r="BK137" s="193">
        <f t="shared" ref="BK137:BK146" si="19">ROUND(I137*H137,2)</f>
        <v>0</v>
      </c>
      <c r="BL137" s="14" t="s">
        <v>85</v>
      </c>
      <c r="BM137" s="192" t="s">
        <v>195</v>
      </c>
    </row>
    <row r="138" spans="1:65" s="2" customFormat="1" ht="37.9" customHeight="1">
      <c r="A138" s="31"/>
      <c r="B138" s="32"/>
      <c r="C138" s="181" t="s">
        <v>196</v>
      </c>
      <c r="D138" s="181" t="s">
        <v>127</v>
      </c>
      <c r="E138" s="182" t="s">
        <v>197</v>
      </c>
      <c r="F138" s="183" t="s">
        <v>198</v>
      </c>
      <c r="G138" s="184" t="s">
        <v>158</v>
      </c>
      <c r="H138" s="185">
        <v>20</v>
      </c>
      <c r="I138" s="186"/>
      <c r="J138" s="187">
        <f t="shared" si="10"/>
        <v>0</v>
      </c>
      <c r="K138" s="183" t="s">
        <v>131</v>
      </c>
      <c r="L138" s="36"/>
      <c r="M138" s="188" t="s">
        <v>1</v>
      </c>
      <c r="N138" s="189" t="s">
        <v>42</v>
      </c>
      <c r="O138" s="68"/>
      <c r="P138" s="190">
        <f t="shared" si="11"/>
        <v>0</v>
      </c>
      <c r="Q138" s="190">
        <v>0</v>
      </c>
      <c r="R138" s="190">
        <f t="shared" si="12"/>
        <v>0</v>
      </c>
      <c r="S138" s="190">
        <v>0</v>
      </c>
      <c r="T138" s="191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85</v>
      </c>
      <c r="AT138" s="192" t="s">
        <v>127</v>
      </c>
      <c r="AU138" s="192" t="s">
        <v>87</v>
      </c>
      <c r="AY138" s="14" t="s">
        <v>123</v>
      </c>
      <c r="BE138" s="193">
        <f t="shared" si="14"/>
        <v>0</v>
      </c>
      <c r="BF138" s="193">
        <f t="shared" si="15"/>
        <v>0</v>
      </c>
      <c r="BG138" s="193">
        <f t="shared" si="16"/>
        <v>0</v>
      </c>
      <c r="BH138" s="193">
        <f t="shared" si="17"/>
        <v>0</v>
      </c>
      <c r="BI138" s="193">
        <f t="shared" si="18"/>
        <v>0</v>
      </c>
      <c r="BJ138" s="14" t="s">
        <v>85</v>
      </c>
      <c r="BK138" s="193">
        <f t="shared" si="19"/>
        <v>0</v>
      </c>
      <c r="BL138" s="14" t="s">
        <v>85</v>
      </c>
      <c r="BM138" s="192" t="s">
        <v>199</v>
      </c>
    </row>
    <row r="139" spans="1:65" s="2" customFormat="1" ht="24.2" customHeight="1">
      <c r="A139" s="31"/>
      <c r="B139" s="32"/>
      <c r="C139" s="194" t="s">
        <v>200</v>
      </c>
      <c r="D139" s="194" t="s">
        <v>150</v>
      </c>
      <c r="E139" s="195" t="s">
        <v>201</v>
      </c>
      <c r="F139" s="196" t="s">
        <v>202</v>
      </c>
      <c r="G139" s="197" t="s">
        <v>158</v>
      </c>
      <c r="H139" s="198">
        <v>4</v>
      </c>
      <c r="I139" s="199"/>
      <c r="J139" s="200">
        <f t="shared" si="10"/>
        <v>0</v>
      </c>
      <c r="K139" s="196" t="s">
        <v>1</v>
      </c>
      <c r="L139" s="201"/>
      <c r="M139" s="202" t="s">
        <v>1</v>
      </c>
      <c r="N139" s="203" t="s">
        <v>42</v>
      </c>
      <c r="O139" s="68"/>
      <c r="P139" s="190">
        <f t="shared" si="11"/>
        <v>0</v>
      </c>
      <c r="Q139" s="190">
        <v>0</v>
      </c>
      <c r="R139" s="190">
        <f t="shared" si="12"/>
        <v>0</v>
      </c>
      <c r="S139" s="190">
        <v>0</v>
      </c>
      <c r="T139" s="191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153</v>
      </c>
      <c r="AT139" s="192" t="s">
        <v>150</v>
      </c>
      <c r="AU139" s="192" t="s">
        <v>87</v>
      </c>
      <c r="AY139" s="14" t="s">
        <v>123</v>
      </c>
      <c r="BE139" s="193">
        <f t="shared" si="14"/>
        <v>0</v>
      </c>
      <c r="BF139" s="193">
        <f t="shared" si="15"/>
        <v>0</v>
      </c>
      <c r="BG139" s="193">
        <f t="shared" si="16"/>
        <v>0</v>
      </c>
      <c r="BH139" s="193">
        <f t="shared" si="17"/>
        <v>0</v>
      </c>
      <c r="BI139" s="193">
        <f t="shared" si="18"/>
        <v>0</v>
      </c>
      <c r="BJ139" s="14" t="s">
        <v>85</v>
      </c>
      <c r="BK139" s="193">
        <f t="shared" si="19"/>
        <v>0</v>
      </c>
      <c r="BL139" s="14" t="s">
        <v>132</v>
      </c>
      <c r="BM139" s="192" t="s">
        <v>203</v>
      </c>
    </row>
    <row r="140" spans="1:65" s="2" customFormat="1" ht="49.15" customHeight="1">
      <c r="A140" s="31"/>
      <c r="B140" s="32"/>
      <c r="C140" s="194" t="s">
        <v>204</v>
      </c>
      <c r="D140" s="194" t="s">
        <v>150</v>
      </c>
      <c r="E140" s="195" t="s">
        <v>205</v>
      </c>
      <c r="F140" s="196" t="s">
        <v>206</v>
      </c>
      <c r="G140" s="197" t="s">
        <v>158</v>
      </c>
      <c r="H140" s="198">
        <v>4</v>
      </c>
      <c r="I140" s="199"/>
      <c r="J140" s="200">
        <f t="shared" si="10"/>
        <v>0</v>
      </c>
      <c r="K140" s="196" t="s">
        <v>131</v>
      </c>
      <c r="L140" s="201"/>
      <c r="M140" s="202" t="s">
        <v>1</v>
      </c>
      <c r="N140" s="203" t="s">
        <v>42</v>
      </c>
      <c r="O140" s="68"/>
      <c r="P140" s="190">
        <f t="shared" si="11"/>
        <v>0</v>
      </c>
      <c r="Q140" s="190">
        <v>0</v>
      </c>
      <c r="R140" s="190">
        <f t="shared" si="12"/>
        <v>0</v>
      </c>
      <c r="S140" s="190">
        <v>0</v>
      </c>
      <c r="T140" s="191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87</v>
      </c>
      <c r="AT140" s="192" t="s">
        <v>150</v>
      </c>
      <c r="AU140" s="192" t="s">
        <v>87</v>
      </c>
      <c r="AY140" s="14" t="s">
        <v>123</v>
      </c>
      <c r="BE140" s="193">
        <f t="shared" si="14"/>
        <v>0</v>
      </c>
      <c r="BF140" s="193">
        <f t="shared" si="15"/>
        <v>0</v>
      </c>
      <c r="BG140" s="193">
        <f t="shared" si="16"/>
        <v>0</v>
      </c>
      <c r="BH140" s="193">
        <f t="shared" si="17"/>
        <v>0</v>
      </c>
      <c r="BI140" s="193">
        <f t="shared" si="18"/>
        <v>0</v>
      </c>
      <c r="BJ140" s="14" t="s">
        <v>85</v>
      </c>
      <c r="BK140" s="193">
        <f t="shared" si="19"/>
        <v>0</v>
      </c>
      <c r="BL140" s="14" t="s">
        <v>85</v>
      </c>
      <c r="BM140" s="192" t="s">
        <v>207</v>
      </c>
    </row>
    <row r="141" spans="1:65" s="2" customFormat="1" ht="16.5" customHeight="1">
      <c r="A141" s="31"/>
      <c r="B141" s="32"/>
      <c r="C141" s="181" t="s">
        <v>208</v>
      </c>
      <c r="D141" s="181" t="s">
        <v>127</v>
      </c>
      <c r="E141" s="182" t="s">
        <v>209</v>
      </c>
      <c r="F141" s="183" t="s">
        <v>210</v>
      </c>
      <c r="G141" s="184" t="s">
        <v>158</v>
      </c>
      <c r="H141" s="185">
        <v>4</v>
      </c>
      <c r="I141" s="186"/>
      <c r="J141" s="187">
        <f t="shared" si="10"/>
        <v>0</v>
      </c>
      <c r="K141" s="183" t="s">
        <v>131</v>
      </c>
      <c r="L141" s="36"/>
      <c r="M141" s="188" t="s">
        <v>1</v>
      </c>
      <c r="N141" s="189" t="s">
        <v>42</v>
      </c>
      <c r="O141" s="68"/>
      <c r="P141" s="190">
        <f t="shared" si="11"/>
        <v>0</v>
      </c>
      <c r="Q141" s="190">
        <v>0</v>
      </c>
      <c r="R141" s="190">
        <f t="shared" si="12"/>
        <v>0</v>
      </c>
      <c r="S141" s="190">
        <v>0</v>
      </c>
      <c r="T141" s="191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85</v>
      </c>
      <c r="AT141" s="192" t="s">
        <v>127</v>
      </c>
      <c r="AU141" s="192" t="s">
        <v>87</v>
      </c>
      <c r="AY141" s="14" t="s">
        <v>123</v>
      </c>
      <c r="BE141" s="193">
        <f t="shared" si="14"/>
        <v>0</v>
      </c>
      <c r="BF141" s="193">
        <f t="shared" si="15"/>
        <v>0</v>
      </c>
      <c r="BG141" s="193">
        <f t="shared" si="16"/>
        <v>0</v>
      </c>
      <c r="BH141" s="193">
        <f t="shared" si="17"/>
        <v>0</v>
      </c>
      <c r="BI141" s="193">
        <f t="shared" si="18"/>
        <v>0</v>
      </c>
      <c r="BJ141" s="14" t="s">
        <v>85</v>
      </c>
      <c r="BK141" s="193">
        <f t="shared" si="19"/>
        <v>0</v>
      </c>
      <c r="BL141" s="14" t="s">
        <v>85</v>
      </c>
      <c r="BM141" s="192" t="s">
        <v>211</v>
      </c>
    </row>
    <row r="142" spans="1:65" s="2" customFormat="1" ht="16.5" customHeight="1">
      <c r="A142" s="31"/>
      <c r="B142" s="32"/>
      <c r="C142" s="181" t="s">
        <v>212</v>
      </c>
      <c r="D142" s="181" t="s">
        <v>127</v>
      </c>
      <c r="E142" s="182" t="s">
        <v>213</v>
      </c>
      <c r="F142" s="183" t="s">
        <v>214</v>
      </c>
      <c r="G142" s="184" t="s">
        <v>158</v>
      </c>
      <c r="H142" s="185">
        <v>4</v>
      </c>
      <c r="I142" s="186"/>
      <c r="J142" s="187">
        <f t="shared" si="10"/>
        <v>0</v>
      </c>
      <c r="K142" s="183" t="s">
        <v>131</v>
      </c>
      <c r="L142" s="36"/>
      <c r="M142" s="188" t="s">
        <v>1</v>
      </c>
      <c r="N142" s="189" t="s">
        <v>42</v>
      </c>
      <c r="O142" s="68"/>
      <c r="P142" s="190">
        <f t="shared" si="11"/>
        <v>0</v>
      </c>
      <c r="Q142" s="190">
        <v>0</v>
      </c>
      <c r="R142" s="190">
        <f t="shared" si="12"/>
        <v>0</v>
      </c>
      <c r="S142" s="190">
        <v>0</v>
      </c>
      <c r="T142" s="191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85</v>
      </c>
      <c r="AT142" s="192" t="s">
        <v>127</v>
      </c>
      <c r="AU142" s="192" t="s">
        <v>87</v>
      </c>
      <c r="AY142" s="14" t="s">
        <v>123</v>
      </c>
      <c r="BE142" s="193">
        <f t="shared" si="14"/>
        <v>0</v>
      </c>
      <c r="BF142" s="193">
        <f t="shared" si="15"/>
        <v>0</v>
      </c>
      <c r="BG142" s="193">
        <f t="shared" si="16"/>
        <v>0</v>
      </c>
      <c r="BH142" s="193">
        <f t="shared" si="17"/>
        <v>0</v>
      </c>
      <c r="BI142" s="193">
        <f t="shared" si="18"/>
        <v>0</v>
      </c>
      <c r="BJ142" s="14" t="s">
        <v>85</v>
      </c>
      <c r="BK142" s="193">
        <f t="shared" si="19"/>
        <v>0</v>
      </c>
      <c r="BL142" s="14" t="s">
        <v>85</v>
      </c>
      <c r="BM142" s="192" t="s">
        <v>215</v>
      </c>
    </row>
    <row r="143" spans="1:65" s="2" customFormat="1" ht="90" customHeight="1">
      <c r="A143" s="31"/>
      <c r="B143" s="32"/>
      <c r="C143" s="181" t="s">
        <v>216</v>
      </c>
      <c r="D143" s="181" t="s">
        <v>127</v>
      </c>
      <c r="E143" s="182" t="s">
        <v>217</v>
      </c>
      <c r="F143" s="183" t="s">
        <v>218</v>
      </c>
      <c r="G143" s="184" t="s">
        <v>158</v>
      </c>
      <c r="H143" s="185">
        <v>4</v>
      </c>
      <c r="I143" s="186"/>
      <c r="J143" s="187">
        <f t="shared" si="10"/>
        <v>0</v>
      </c>
      <c r="K143" s="183" t="s">
        <v>131</v>
      </c>
      <c r="L143" s="36"/>
      <c r="M143" s="188" t="s">
        <v>1</v>
      </c>
      <c r="N143" s="189" t="s">
        <v>42</v>
      </c>
      <c r="O143" s="68"/>
      <c r="P143" s="190">
        <f t="shared" si="11"/>
        <v>0</v>
      </c>
      <c r="Q143" s="190">
        <v>0</v>
      </c>
      <c r="R143" s="190">
        <f t="shared" si="12"/>
        <v>0</v>
      </c>
      <c r="S143" s="190">
        <v>0</v>
      </c>
      <c r="T143" s="191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85</v>
      </c>
      <c r="AT143" s="192" t="s">
        <v>127</v>
      </c>
      <c r="AU143" s="192" t="s">
        <v>87</v>
      </c>
      <c r="AY143" s="14" t="s">
        <v>123</v>
      </c>
      <c r="BE143" s="193">
        <f t="shared" si="14"/>
        <v>0</v>
      </c>
      <c r="BF143" s="193">
        <f t="shared" si="15"/>
        <v>0</v>
      </c>
      <c r="BG143" s="193">
        <f t="shared" si="16"/>
        <v>0</v>
      </c>
      <c r="BH143" s="193">
        <f t="shared" si="17"/>
        <v>0</v>
      </c>
      <c r="BI143" s="193">
        <f t="shared" si="18"/>
        <v>0</v>
      </c>
      <c r="BJ143" s="14" t="s">
        <v>85</v>
      </c>
      <c r="BK143" s="193">
        <f t="shared" si="19"/>
        <v>0</v>
      </c>
      <c r="BL143" s="14" t="s">
        <v>85</v>
      </c>
      <c r="BM143" s="192" t="s">
        <v>219</v>
      </c>
    </row>
    <row r="144" spans="1:65" s="2" customFormat="1" ht="16.5" customHeight="1">
      <c r="A144" s="31"/>
      <c r="B144" s="32"/>
      <c r="C144" s="181" t="s">
        <v>220</v>
      </c>
      <c r="D144" s="181" t="s">
        <v>127</v>
      </c>
      <c r="E144" s="182" t="s">
        <v>221</v>
      </c>
      <c r="F144" s="183" t="s">
        <v>222</v>
      </c>
      <c r="G144" s="184" t="s">
        <v>158</v>
      </c>
      <c r="H144" s="185">
        <v>4</v>
      </c>
      <c r="I144" s="186"/>
      <c r="J144" s="187">
        <f t="shared" si="10"/>
        <v>0</v>
      </c>
      <c r="K144" s="183" t="s">
        <v>131</v>
      </c>
      <c r="L144" s="36"/>
      <c r="M144" s="188" t="s">
        <v>1</v>
      </c>
      <c r="N144" s="189" t="s">
        <v>42</v>
      </c>
      <c r="O144" s="68"/>
      <c r="P144" s="190">
        <f t="shared" si="11"/>
        <v>0</v>
      </c>
      <c r="Q144" s="190">
        <v>0</v>
      </c>
      <c r="R144" s="190">
        <f t="shared" si="12"/>
        <v>0</v>
      </c>
      <c r="S144" s="190">
        <v>0</v>
      </c>
      <c r="T144" s="191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85</v>
      </c>
      <c r="AT144" s="192" t="s">
        <v>127</v>
      </c>
      <c r="AU144" s="192" t="s">
        <v>87</v>
      </c>
      <c r="AY144" s="14" t="s">
        <v>123</v>
      </c>
      <c r="BE144" s="193">
        <f t="shared" si="14"/>
        <v>0</v>
      </c>
      <c r="BF144" s="193">
        <f t="shared" si="15"/>
        <v>0</v>
      </c>
      <c r="BG144" s="193">
        <f t="shared" si="16"/>
        <v>0</v>
      </c>
      <c r="BH144" s="193">
        <f t="shared" si="17"/>
        <v>0</v>
      </c>
      <c r="BI144" s="193">
        <f t="shared" si="18"/>
        <v>0</v>
      </c>
      <c r="BJ144" s="14" t="s">
        <v>85</v>
      </c>
      <c r="BK144" s="193">
        <f t="shared" si="19"/>
        <v>0</v>
      </c>
      <c r="BL144" s="14" t="s">
        <v>85</v>
      </c>
      <c r="BM144" s="192" t="s">
        <v>223</v>
      </c>
    </row>
    <row r="145" spans="1:65" s="2" customFormat="1" ht="37.9" customHeight="1">
      <c r="A145" s="31"/>
      <c r="B145" s="32"/>
      <c r="C145" s="181" t="s">
        <v>224</v>
      </c>
      <c r="D145" s="181" t="s">
        <v>127</v>
      </c>
      <c r="E145" s="182" t="s">
        <v>225</v>
      </c>
      <c r="F145" s="183" t="s">
        <v>226</v>
      </c>
      <c r="G145" s="184" t="s">
        <v>158</v>
      </c>
      <c r="H145" s="185">
        <v>16</v>
      </c>
      <c r="I145" s="186"/>
      <c r="J145" s="187">
        <f t="shared" si="10"/>
        <v>0</v>
      </c>
      <c r="K145" s="183" t="s">
        <v>131</v>
      </c>
      <c r="L145" s="36"/>
      <c r="M145" s="188" t="s">
        <v>1</v>
      </c>
      <c r="N145" s="189" t="s">
        <v>42</v>
      </c>
      <c r="O145" s="68"/>
      <c r="P145" s="190">
        <f t="shared" si="11"/>
        <v>0</v>
      </c>
      <c r="Q145" s="190">
        <v>0</v>
      </c>
      <c r="R145" s="190">
        <f t="shared" si="12"/>
        <v>0</v>
      </c>
      <c r="S145" s="190">
        <v>0</v>
      </c>
      <c r="T145" s="191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227</v>
      </c>
      <c r="AT145" s="192" t="s">
        <v>127</v>
      </c>
      <c r="AU145" s="192" t="s">
        <v>87</v>
      </c>
      <c r="AY145" s="14" t="s">
        <v>123</v>
      </c>
      <c r="BE145" s="193">
        <f t="shared" si="14"/>
        <v>0</v>
      </c>
      <c r="BF145" s="193">
        <f t="shared" si="15"/>
        <v>0</v>
      </c>
      <c r="BG145" s="193">
        <f t="shared" si="16"/>
        <v>0</v>
      </c>
      <c r="BH145" s="193">
        <f t="shared" si="17"/>
        <v>0</v>
      </c>
      <c r="BI145" s="193">
        <f t="shared" si="18"/>
        <v>0</v>
      </c>
      <c r="BJ145" s="14" t="s">
        <v>85</v>
      </c>
      <c r="BK145" s="193">
        <f t="shared" si="19"/>
        <v>0</v>
      </c>
      <c r="BL145" s="14" t="s">
        <v>227</v>
      </c>
      <c r="BM145" s="192" t="s">
        <v>228</v>
      </c>
    </row>
    <row r="146" spans="1:65" s="2" customFormat="1" ht="24.2" customHeight="1">
      <c r="A146" s="31"/>
      <c r="B146" s="32"/>
      <c r="C146" s="181" t="s">
        <v>229</v>
      </c>
      <c r="D146" s="181" t="s">
        <v>127</v>
      </c>
      <c r="E146" s="182" t="s">
        <v>230</v>
      </c>
      <c r="F146" s="183" t="s">
        <v>231</v>
      </c>
      <c r="G146" s="184" t="s">
        <v>158</v>
      </c>
      <c r="H146" s="185">
        <v>16</v>
      </c>
      <c r="I146" s="186"/>
      <c r="J146" s="187">
        <f t="shared" si="10"/>
        <v>0</v>
      </c>
      <c r="K146" s="183" t="s">
        <v>131</v>
      </c>
      <c r="L146" s="36"/>
      <c r="M146" s="188" t="s">
        <v>1</v>
      </c>
      <c r="N146" s="189" t="s">
        <v>42</v>
      </c>
      <c r="O146" s="68"/>
      <c r="P146" s="190">
        <f t="shared" si="11"/>
        <v>0</v>
      </c>
      <c r="Q146" s="190">
        <v>0</v>
      </c>
      <c r="R146" s="190">
        <f t="shared" si="12"/>
        <v>0</v>
      </c>
      <c r="S146" s="190">
        <v>0</v>
      </c>
      <c r="T146" s="191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227</v>
      </c>
      <c r="AT146" s="192" t="s">
        <v>127</v>
      </c>
      <c r="AU146" s="192" t="s">
        <v>87</v>
      </c>
      <c r="AY146" s="14" t="s">
        <v>123</v>
      </c>
      <c r="BE146" s="193">
        <f t="shared" si="14"/>
        <v>0</v>
      </c>
      <c r="BF146" s="193">
        <f t="shared" si="15"/>
        <v>0</v>
      </c>
      <c r="BG146" s="193">
        <f t="shared" si="16"/>
        <v>0</v>
      </c>
      <c r="BH146" s="193">
        <f t="shared" si="17"/>
        <v>0</v>
      </c>
      <c r="BI146" s="193">
        <f t="shared" si="18"/>
        <v>0</v>
      </c>
      <c r="BJ146" s="14" t="s">
        <v>85</v>
      </c>
      <c r="BK146" s="193">
        <f t="shared" si="19"/>
        <v>0</v>
      </c>
      <c r="BL146" s="14" t="s">
        <v>227</v>
      </c>
      <c r="BM146" s="192" t="s">
        <v>232</v>
      </c>
    </row>
    <row r="147" spans="1:65" s="12" customFormat="1" ht="25.9" customHeight="1">
      <c r="B147" s="167"/>
      <c r="C147" s="168"/>
      <c r="D147" s="169" t="s">
        <v>76</v>
      </c>
      <c r="E147" s="170" t="s">
        <v>233</v>
      </c>
      <c r="F147" s="170" t="s">
        <v>234</v>
      </c>
      <c r="G147" s="168"/>
      <c r="H147" s="168"/>
      <c r="I147" s="171"/>
      <c r="J147" s="172">
        <f>BK147</f>
        <v>0</v>
      </c>
      <c r="K147" s="168"/>
      <c r="L147" s="173"/>
      <c r="M147" s="174"/>
      <c r="N147" s="175"/>
      <c r="O147" s="175"/>
      <c r="P147" s="176">
        <f>SUM(P148:P151)</f>
        <v>0</v>
      </c>
      <c r="Q147" s="175"/>
      <c r="R147" s="176">
        <f>SUM(R148:R151)</f>
        <v>0</v>
      </c>
      <c r="S147" s="175"/>
      <c r="T147" s="177">
        <f>SUM(T148:T151)</f>
        <v>0</v>
      </c>
      <c r="AR147" s="178" t="s">
        <v>132</v>
      </c>
      <c r="AT147" s="179" t="s">
        <v>76</v>
      </c>
      <c r="AU147" s="179" t="s">
        <v>77</v>
      </c>
      <c r="AY147" s="178" t="s">
        <v>123</v>
      </c>
      <c r="BK147" s="180">
        <f>SUM(BK148:BK151)</f>
        <v>0</v>
      </c>
    </row>
    <row r="148" spans="1:65" s="2" customFormat="1" ht="49.15" customHeight="1">
      <c r="A148" s="31"/>
      <c r="B148" s="32"/>
      <c r="C148" s="181" t="s">
        <v>235</v>
      </c>
      <c r="D148" s="181" t="s">
        <v>127</v>
      </c>
      <c r="E148" s="182" t="s">
        <v>236</v>
      </c>
      <c r="F148" s="183" t="s">
        <v>237</v>
      </c>
      <c r="G148" s="184" t="s">
        <v>147</v>
      </c>
      <c r="H148" s="185">
        <v>72</v>
      </c>
      <c r="I148" s="186"/>
      <c r="J148" s="187">
        <f>ROUND(I148*H148,2)</f>
        <v>0</v>
      </c>
      <c r="K148" s="183" t="s">
        <v>131</v>
      </c>
      <c r="L148" s="36"/>
      <c r="M148" s="188" t="s">
        <v>1</v>
      </c>
      <c r="N148" s="189" t="s">
        <v>42</v>
      </c>
      <c r="O148" s="68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85</v>
      </c>
      <c r="AT148" s="192" t="s">
        <v>127</v>
      </c>
      <c r="AU148" s="192" t="s">
        <v>85</v>
      </c>
      <c r="AY148" s="14" t="s">
        <v>123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4" t="s">
        <v>85</v>
      </c>
      <c r="BK148" s="193">
        <f>ROUND(I148*H148,2)</f>
        <v>0</v>
      </c>
      <c r="BL148" s="14" t="s">
        <v>85</v>
      </c>
      <c r="BM148" s="192" t="s">
        <v>238</v>
      </c>
    </row>
    <row r="149" spans="1:65" s="2" customFormat="1" ht="37.9" customHeight="1">
      <c r="A149" s="31"/>
      <c r="B149" s="32"/>
      <c r="C149" s="181" t="s">
        <v>239</v>
      </c>
      <c r="D149" s="181" t="s">
        <v>127</v>
      </c>
      <c r="E149" s="182" t="s">
        <v>240</v>
      </c>
      <c r="F149" s="183" t="s">
        <v>241</v>
      </c>
      <c r="G149" s="184" t="s">
        <v>158</v>
      </c>
      <c r="H149" s="185">
        <v>4</v>
      </c>
      <c r="I149" s="186"/>
      <c r="J149" s="187">
        <f>ROUND(I149*H149,2)</f>
        <v>0</v>
      </c>
      <c r="K149" s="183" t="s">
        <v>131</v>
      </c>
      <c r="L149" s="36"/>
      <c r="M149" s="188" t="s">
        <v>1</v>
      </c>
      <c r="N149" s="189" t="s">
        <v>42</v>
      </c>
      <c r="O149" s="68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85</v>
      </c>
      <c r="AT149" s="192" t="s">
        <v>127</v>
      </c>
      <c r="AU149" s="192" t="s">
        <v>85</v>
      </c>
      <c r="AY149" s="14" t="s">
        <v>123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4" t="s">
        <v>85</v>
      </c>
      <c r="BK149" s="193">
        <f>ROUND(I149*H149,2)</f>
        <v>0</v>
      </c>
      <c r="BL149" s="14" t="s">
        <v>85</v>
      </c>
      <c r="BM149" s="192" t="s">
        <v>242</v>
      </c>
    </row>
    <row r="150" spans="1:65" s="2" customFormat="1" ht="62.65" customHeight="1">
      <c r="A150" s="31"/>
      <c r="B150" s="32"/>
      <c r="C150" s="181" t="s">
        <v>243</v>
      </c>
      <c r="D150" s="181" t="s">
        <v>127</v>
      </c>
      <c r="E150" s="182" t="s">
        <v>244</v>
      </c>
      <c r="F150" s="183" t="s">
        <v>245</v>
      </c>
      <c r="G150" s="184" t="s">
        <v>158</v>
      </c>
      <c r="H150" s="185">
        <v>8</v>
      </c>
      <c r="I150" s="186"/>
      <c r="J150" s="187">
        <f>ROUND(I150*H150,2)</f>
        <v>0</v>
      </c>
      <c r="K150" s="183" t="s">
        <v>131</v>
      </c>
      <c r="L150" s="36"/>
      <c r="M150" s="188" t="s">
        <v>1</v>
      </c>
      <c r="N150" s="189" t="s">
        <v>42</v>
      </c>
      <c r="O150" s="68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85</v>
      </c>
      <c r="AT150" s="192" t="s">
        <v>127</v>
      </c>
      <c r="AU150" s="192" t="s">
        <v>85</v>
      </c>
      <c r="AY150" s="14" t="s">
        <v>123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4" t="s">
        <v>85</v>
      </c>
      <c r="BK150" s="193">
        <f>ROUND(I150*H150,2)</f>
        <v>0</v>
      </c>
      <c r="BL150" s="14" t="s">
        <v>85</v>
      </c>
      <c r="BM150" s="192" t="s">
        <v>246</v>
      </c>
    </row>
    <row r="151" spans="1:65" s="2" customFormat="1" ht="33" customHeight="1">
      <c r="A151" s="31"/>
      <c r="B151" s="32"/>
      <c r="C151" s="181" t="s">
        <v>247</v>
      </c>
      <c r="D151" s="181" t="s">
        <v>127</v>
      </c>
      <c r="E151" s="182" t="s">
        <v>248</v>
      </c>
      <c r="F151" s="183" t="s">
        <v>249</v>
      </c>
      <c r="G151" s="184" t="s">
        <v>158</v>
      </c>
      <c r="H151" s="185">
        <v>1</v>
      </c>
      <c r="I151" s="186"/>
      <c r="J151" s="187">
        <f>ROUND(I151*H151,2)</f>
        <v>0</v>
      </c>
      <c r="K151" s="183" t="s">
        <v>131</v>
      </c>
      <c r="L151" s="36"/>
      <c r="M151" s="206" t="s">
        <v>1</v>
      </c>
      <c r="N151" s="207" t="s">
        <v>42</v>
      </c>
      <c r="O151" s="208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85</v>
      </c>
      <c r="AT151" s="192" t="s">
        <v>127</v>
      </c>
      <c r="AU151" s="192" t="s">
        <v>85</v>
      </c>
      <c r="AY151" s="14" t="s">
        <v>123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4" t="s">
        <v>85</v>
      </c>
      <c r="BK151" s="193">
        <f>ROUND(I151*H151,2)</f>
        <v>0</v>
      </c>
      <c r="BL151" s="14" t="s">
        <v>85</v>
      </c>
      <c r="BM151" s="192" t="s">
        <v>250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SwgxHHsbqlTBaYwJpi8sE4V4fyqod4/gnMim+bs1bu9EOZKnwDJvm2qj1vi+Dnpi21OMtgC23eftSj9FnIIHjw==" saltValue="W+1rCDP9RxzInvIpIXXiA1Fyqi0ohzious4DBFhtxr5KqNOnMwouX110Xt7jSoWhW7CS1mLTUFqFxlsssf69sg==" spinCount="100000" sheet="1" objects="1" scenarios="1" formatColumns="0" formatRows="0" autoFilter="0"/>
  <autoFilter ref="C119:K15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61" t="str">
        <f>'Rekapitulace stavby'!K6</f>
        <v>Oprava zab.zař. v žst. NBK seřaďovací nádraží - brzdy TKB v roce 2023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251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98</v>
      </c>
      <c r="G12" s="31"/>
      <c r="H12" s="31"/>
      <c r="I12" s="109" t="s">
        <v>22</v>
      </c>
      <c r="J12" s="111" t="str">
        <f>'Rekapitulace stavby'!AN8</f>
        <v>15. 8. 2023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99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ROUND((SUM(BE120:BE140)),  2)</f>
        <v>0</v>
      </c>
      <c r="G33" s="31"/>
      <c r="H33" s="31"/>
      <c r="I33" s="121">
        <v>0.21</v>
      </c>
      <c r="J33" s="120">
        <f>ROUND(((SUM(BE120:BE140))*I33),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ROUND((SUM(BF120:BF140)),  2)</f>
        <v>0</v>
      </c>
      <c r="G34" s="31"/>
      <c r="H34" s="31"/>
      <c r="I34" s="121">
        <v>0.15</v>
      </c>
      <c r="J34" s="120">
        <f>ROUND(((SUM(BF120:BF140))*I34),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ROUND((SUM(BG120:BG140)),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ROUND((SUM(BH120:BH140)),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ROUND((SUM(BI120:BI140)),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8" t="str">
        <f>E7</f>
        <v>Oprava zab.zař. v žst. NBK seřaďovací nádraží - brzdy TKB v roce 2023</v>
      </c>
      <c r="F85" s="269"/>
      <c r="G85" s="269"/>
      <c r="H85" s="26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9" t="str">
        <f>E9</f>
        <v>02 - SO 01 ÚRS</v>
      </c>
      <c r="F87" s="270"/>
      <c r="G87" s="270"/>
      <c r="H87" s="27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Nymburk</v>
      </c>
      <c r="G89" s="33"/>
      <c r="H89" s="33"/>
      <c r="I89" s="26" t="s">
        <v>22</v>
      </c>
      <c r="J89" s="63" t="str">
        <f>IF(J12="","",J12)</f>
        <v>15. 8. 2023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Klára Najbrtová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9" customFormat="1" ht="24.95" customHeight="1">
      <c r="B98" s="144"/>
      <c r="C98" s="145"/>
      <c r="D98" s="146" t="s">
        <v>252</v>
      </c>
      <c r="E98" s="147"/>
      <c r="F98" s="147"/>
      <c r="G98" s="147"/>
      <c r="H98" s="147"/>
      <c r="I98" s="147"/>
      <c r="J98" s="148">
        <f>J124</f>
        <v>0</v>
      </c>
      <c r="K98" s="145"/>
      <c r="L98" s="149"/>
    </row>
    <row r="99" spans="1:31" s="10" customFormat="1" ht="19.899999999999999" customHeight="1">
      <c r="B99" s="150"/>
      <c r="C99" s="151"/>
      <c r="D99" s="152" t="s">
        <v>253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254</v>
      </c>
      <c r="E100" s="147"/>
      <c r="F100" s="147"/>
      <c r="G100" s="147"/>
      <c r="H100" s="147"/>
      <c r="I100" s="147"/>
      <c r="J100" s="148">
        <f>J138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109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6.25" customHeight="1">
      <c r="A110" s="31"/>
      <c r="B110" s="32"/>
      <c r="C110" s="33"/>
      <c r="D110" s="33"/>
      <c r="E110" s="268" t="str">
        <f>E7</f>
        <v>Oprava zab.zař. v žst. NBK seřaďovací nádraží - brzdy TKB v roce 2023</v>
      </c>
      <c r="F110" s="269"/>
      <c r="G110" s="269"/>
      <c r="H110" s="269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9" t="str">
        <f>E9</f>
        <v>02 - SO 01 ÚRS</v>
      </c>
      <c r="F112" s="270"/>
      <c r="G112" s="270"/>
      <c r="H112" s="270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žst. Nymburk</v>
      </c>
      <c r="G114" s="33"/>
      <c r="H114" s="33"/>
      <c r="I114" s="26" t="s">
        <v>22</v>
      </c>
      <c r="J114" s="63" t="str">
        <f>IF(J12="","",J12)</f>
        <v>15. 8. 2023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Správa železnic s.o.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>Klára Najbrtová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110</v>
      </c>
      <c r="D119" s="159" t="s">
        <v>62</v>
      </c>
      <c r="E119" s="159" t="s">
        <v>58</v>
      </c>
      <c r="F119" s="159" t="s">
        <v>59</v>
      </c>
      <c r="G119" s="159" t="s">
        <v>111</v>
      </c>
      <c r="H119" s="159" t="s">
        <v>112</v>
      </c>
      <c r="I119" s="159" t="s">
        <v>113</v>
      </c>
      <c r="J119" s="159" t="s">
        <v>102</v>
      </c>
      <c r="K119" s="160" t="s">
        <v>114</v>
      </c>
      <c r="L119" s="161"/>
      <c r="M119" s="72" t="s">
        <v>1</v>
      </c>
      <c r="N119" s="73" t="s">
        <v>41</v>
      </c>
      <c r="O119" s="73" t="s">
        <v>115</v>
      </c>
      <c r="P119" s="73" t="s">
        <v>116</v>
      </c>
      <c r="Q119" s="73" t="s">
        <v>117</v>
      </c>
      <c r="R119" s="73" t="s">
        <v>118</v>
      </c>
      <c r="S119" s="73" t="s">
        <v>119</v>
      </c>
      <c r="T119" s="74" t="s">
        <v>120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121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P121+P124+P138</f>
        <v>0</v>
      </c>
      <c r="Q120" s="76"/>
      <c r="R120" s="164">
        <f>R121+R124+R138</f>
        <v>4.202064</v>
      </c>
      <c r="S120" s="76"/>
      <c r="T120" s="165">
        <f>T121+T124+T138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104</v>
      </c>
      <c r="BK120" s="166">
        <f>BK121+BK124+BK138</f>
        <v>0</v>
      </c>
    </row>
    <row r="121" spans="1:65" s="12" customFormat="1" ht="25.9" customHeight="1">
      <c r="B121" s="167"/>
      <c r="C121" s="168"/>
      <c r="D121" s="169" t="s">
        <v>76</v>
      </c>
      <c r="E121" s="170" t="s">
        <v>82</v>
      </c>
      <c r="F121" s="170" t="s">
        <v>122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SUM(P122:P123)</f>
        <v>0</v>
      </c>
      <c r="Q121" s="175"/>
      <c r="R121" s="176">
        <f>SUM(R122:R123)</f>
        <v>0</v>
      </c>
      <c r="S121" s="175"/>
      <c r="T121" s="177">
        <f>SUM(T122:T123)</f>
        <v>0</v>
      </c>
      <c r="AR121" s="178" t="s">
        <v>85</v>
      </c>
      <c r="AT121" s="179" t="s">
        <v>76</v>
      </c>
      <c r="AU121" s="179" t="s">
        <v>77</v>
      </c>
      <c r="AY121" s="178" t="s">
        <v>123</v>
      </c>
      <c r="BK121" s="180">
        <f>SUM(BK122:BK123)</f>
        <v>0</v>
      </c>
    </row>
    <row r="122" spans="1:65" s="2" customFormat="1" ht="55.5" customHeight="1">
      <c r="A122" s="31"/>
      <c r="B122" s="32"/>
      <c r="C122" s="181" t="s">
        <v>255</v>
      </c>
      <c r="D122" s="181" t="s">
        <v>127</v>
      </c>
      <c r="E122" s="182" t="s">
        <v>256</v>
      </c>
      <c r="F122" s="183" t="s">
        <v>257</v>
      </c>
      <c r="G122" s="184" t="s">
        <v>142</v>
      </c>
      <c r="H122" s="185">
        <v>1.5</v>
      </c>
      <c r="I122" s="186"/>
      <c r="J122" s="187">
        <f>ROUND(I122*H122,2)</f>
        <v>0</v>
      </c>
      <c r="K122" s="183" t="s">
        <v>258</v>
      </c>
      <c r="L122" s="36"/>
      <c r="M122" s="188" t="s">
        <v>1</v>
      </c>
      <c r="N122" s="189" t="s">
        <v>42</v>
      </c>
      <c r="O122" s="68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132</v>
      </c>
      <c r="AT122" s="192" t="s">
        <v>127</v>
      </c>
      <c r="AU122" s="192" t="s">
        <v>85</v>
      </c>
      <c r="AY122" s="14" t="s">
        <v>123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4" t="s">
        <v>85</v>
      </c>
      <c r="BK122" s="193">
        <f>ROUND(I122*H122,2)</f>
        <v>0</v>
      </c>
      <c r="BL122" s="14" t="s">
        <v>132</v>
      </c>
      <c r="BM122" s="192" t="s">
        <v>259</v>
      </c>
    </row>
    <row r="123" spans="1:65" s="2" customFormat="1" ht="11.25">
      <c r="A123" s="31"/>
      <c r="B123" s="32"/>
      <c r="C123" s="33"/>
      <c r="D123" s="211" t="s">
        <v>260</v>
      </c>
      <c r="E123" s="33"/>
      <c r="F123" s="212" t="s">
        <v>261</v>
      </c>
      <c r="G123" s="33"/>
      <c r="H123" s="33"/>
      <c r="I123" s="213"/>
      <c r="J123" s="33"/>
      <c r="K123" s="33"/>
      <c r="L123" s="36"/>
      <c r="M123" s="214"/>
      <c r="N123" s="215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260</v>
      </c>
      <c r="AU123" s="14" t="s">
        <v>85</v>
      </c>
    </row>
    <row r="124" spans="1:65" s="12" customFormat="1" ht="25.9" customHeight="1">
      <c r="B124" s="167"/>
      <c r="C124" s="168"/>
      <c r="D124" s="169" t="s">
        <v>76</v>
      </c>
      <c r="E124" s="170" t="s">
        <v>150</v>
      </c>
      <c r="F124" s="170" t="s">
        <v>262</v>
      </c>
      <c r="G124" s="168"/>
      <c r="H124" s="168"/>
      <c r="I124" s="171"/>
      <c r="J124" s="172">
        <f>BK124</f>
        <v>0</v>
      </c>
      <c r="K124" s="168"/>
      <c r="L124" s="173"/>
      <c r="M124" s="174"/>
      <c r="N124" s="175"/>
      <c r="O124" s="175"/>
      <c r="P124" s="176">
        <f>P125</f>
        <v>0</v>
      </c>
      <c r="Q124" s="175"/>
      <c r="R124" s="176">
        <f>R125</f>
        <v>4.202064</v>
      </c>
      <c r="S124" s="175"/>
      <c r="T124" s="177">
        <f>T125</f>
        <v>0</v>
      </c>
      <c r="AR124" s="178" t="s">
        <v>263</v>
      </c>
      <c r="AT124" s="179" t="s">
        <v>76</v>
      </c>
      <c r="AU124" s="179" t="s">
        <v>77</v>
      </c>
      <c r="AY124" s="178" t="s">
        <v>123</v>
      </c>
      <c r="BK124" s="180">
        <f>BK125</f>
        <v>0</v>
      </c>
    </row>
    <row r="125" spans="1:65" s="12" customFormat="1" ht="22.9" customHeight="1">
      <c r="B125" s="167"/>
      <c r="C125" s="168"/>
      <c r="D125" s="169" t="s">
        <v>76</v>
      </c>
      <c r="E125" s="204" t="s">
        <v>264</v>
      </c>
      <c r="F125" s="204" t="s">
        <v>265</v>
      </c>
      <c r="G125" s="168"/>
      <c r="H125" s="168"/>
      <c r="I125" s="171"/>
      <c r="J125" s="205">
        <f>BK125</f>
        <v>0</v>
      </c>
      <c r="K125" s="168"/>
      <c r="L125" s="173"/>
      <c r="M125" s="174"/>
      <c r="N125" s="175"/>
      <c r="O125" s="175"/>
      <c r="P125" s="176">
        <f>SUM(P126:P137)</f>
        <v>0</v>
      </c>
      <c r="Q125" s="175"/>
      <c r="R125" s="176">
        <f>SUM(R126:R137)</f>
        <v>4.202064</v>
      </c>
      <c r="S125" s="175"/>
      <c r="T125" s="177">
        <f>SUM(T126:T137)</f>
        <v>0</v>
      </c>
      <c r="AR125" s="178" t="s">
        <v>263</v>
      </c>
      <c r="AT125" s="179" t="s">
        <v>76</v>
      </c>
      <c r="AU125" s="179" t="s">
        <v>85</v>
      </c>
      <c r="AY125" s="178" t="s">
        <v>123</v>
      </c>
      <c r="BK125" s="180">
        <f>SUM(BK126:BK137)</f>
        <v>0</v>
      </c>
    </row>
    <row r="126" spans="1:65" s="2" customFormat="1" ht="24.2" customHeight="1">
      <c r="A126" s="31"/>
      <c r="B126" s="32"/>
      <c r="C126" s="181" t="s">
        <v>266</v>
      </c>
      <c r="D126" s="181" t="s">
        <v>127</v>
      </c>
      <c r="E126" s="182" t="s">
        <v>267</v>
      </c>
      <c r="F126" s="183" t="s">
        <v>268</v>
      </c>
      <c r="G126" s="184" t="s">
        <v>163</v>
      </c>
      <c r="H126" s="185">
        <v>0.03</v>
      </c>
      <c r="I126" s="186"/>
      <c r="J126" s="187">
        <f>ROUND(I126*H126,2)</f>
        <v>0</v>
      </c>
      <c r="K126" s="183" t="s">
        <v>258</v>
      </c>
      <c r="L126" s="36"/>
      <c r="M126" s="188" t="s">
        <v>1</v>
      </c>
      <c r="N126" s="189" t="s">
        <v>42</v>
      </c>
      <c r="O126" s="68"/>
      <c r="P126" s="190">
        <f>O126*H126</f>
        <v>0</v>
      </c>
      <c r="Q126" s="190">
        <v>8.8000000000000005E-3</v>
      </c>
      <c r="R126" s="190">
        <f>Q126*H126</f>
        <v>2.6400000000000002E-4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85</v>
      </c>
      <c r="AT126" s="192" t="s">
        <v>127</v>
      </c>
      <c r="AU126" s="192" t="s">
        <v>87</v>
      </c>
      <c r="AY126" s="14" t="s">
        <v>123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4" t="s">
        <v>85</v>
      </c>
      <c r="BK126" s="193">
        <f>ROUND(I126*H126,2)</f>
        <v>0</v>
      </c>
      <c r="BL126" s="14" t="s">
        <v>85</v>
      </c>
      <c r="BM126" s="192" t="s">
        <v>269</v>
      </c>
    </row>
    <row r="127" spans="1:65" s="2" customFormat="1" ht="11.25">
      <c r="A127" s="31"/>
      <c r="B127" s="32"/>
      <c r="C127" s="33"/>
      <c r="D127" s="211" t="s">
        <v>260</v>
      </c>
      <c r="E127" s="33"/>
      <c r="F127" s="212" t="s">
        <v>270</v>
      </c>
      <c r="G127" s="33"/>
      <c r="H127" s="33"/>
      <c r="I127" s="213"/>
      <c r="J127" s="33"/>
      <c r="K127" s="33"/>
      <c r="L127" s="36"/>
      <c r="M127" s="214"/>
      <c r="N127" s="215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260</v>
      </c>
      <c r="AU127" s="14" t="s">
        <v>87</v>
      </c>
    </row>
    <row r="128" spans="1:65" s="2" customFormat="1" ht="66.75" customHeight="1">
      <c r="A128" s="31"/>
      <c r="B128" s="32"/>
      <c r="C128" s="181" t="s">
        <v>271</v>
      </c>
      <c r="D128" s="181" t="s">
        <v>127</v>
      </c>
      <c r="E128" s="182" t="s">
        <v>272</v>
      </c>
      <c r="F128" s="183" t="s">
        <v>273</v>
      </c>
      <c r="G128" s="184" t="s">
        <v>130</v>
      </c>
      <c r="H128" s="185">
        <v>30</v>
      </c>
      <c r="I128" s="186"/>
      <c r="J128" s="187">
        <f>ROUND(I128*H128,2)</f>
        <v>0</v>
      </c>
      <c r="K128" s="183" t="s">
        <v>258</v>
      </c>
      <c r="L128" s="36"/>
      <c r="M128" s="188" t="s">
        <v>1</v>
      </c>
      <c r="N128" s="189" t="s">
        <v>42</v>
      </c>
      <c r="O128" s="68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85</v>
      </c>
      <c r="AT128" s="192" t="s">
        <v>127</v>
      </c>
      <c r="AU128" s="192" t="s">
        <v>87</v>
      </c>
      <c r="AY128" s="14" t="s">
        <v>123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85</v>
      </c>
      <c r="BK128" s="193">
        <f>ROUND(I128*H128,2)</f>
        <v>0</v>
      </c>
      <c r="BL128" s="14" t="s">
        <v>85</v>
      </c>
      <c r="BM128" s="192" t="s">
        <v>274</v>
      </c>
    </row>
    <row r="129" spans="1:65" s="2" customFormat="1" ht="11.25">
      <c r="A129" s="31"/>
      <c r="B129" s="32"/>
      <c r="C129" s="33"/>
      <c r="D129" s="211" t="s">
        <v>260</v>
      </c>
      <c r="E129" s="33"/>
      <c r="F129" s="212" t="s">
        <v>275</v>
      </c>
      <c r="G129" s="33"/>
      <c r="H129" s="33"/>
      <c r="I129" s="213"/>
      <c r="J129" s="33"/>
      <c r="K129" s="33"/>
      <c r="L129" s="36"/>
      <c r="M129" s="214"/>
      <c r="N129" s="21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260</v>
      </c>
      <c r="AU129" s="14" t="s">
        <v>87</v>
      </c>
    </row>
    <row r="130" spans="1:65" s="2" customFormat="1" ht="55.5" customHeight="1">
      <c r="A130" s="31"/>
      <c r="B130" s="32"/>
      <c r="C130" s="181" t="s">
        <v>276</v>
      </c>
      <c r="D130" s="181" t="s">
        <v>127</v>
      </c>
      <c r="E130" s="182" t="s">
        <v>277</v>
      </c>
      <c r="F130" s="183" t="s">
        <v>278</v>
      </c>
      <c r="G130" s="184" t="s">
        <v>130</v>
      </c>
      <c r="H130" s="185">
        <v>30</v>
      </c>
      <c r="I130" s="186"/>
      <c r="J130" s="187">
        <f>ROUND(I130*H130,2)</f>
        <v>0</v>
      </c>
      <c r="K130" s="183" t="s">
        <v>258</v>
      </c>
      <c r="L130" s="36"/>
      <c r="M130" s="188" t="s">
        <v>1</v>
      </c>
      <c r="N130" s="189" t="s">
        <v>42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85</v>
      </c>
      <c r="AT130" s="192" t="s">
        <v>127</v>
      </c>
      <c r="AU130" s="192" t="s">
        <v>87</v>
      </c>
      <c r="AY130" s="14" t="s">
        <v>123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85</v>
      </c>
      <c r="BK130" s="193">
        <f>ROUND(I130*H130,2)</f>
        <v>0</v>
      </c>
      <c r="BL130" s="14" t="s">
        <v>85</v>
      </c>
      <c r="BM130" s="192" t="s">
        <v>279</v>
      </c>
    </row>
    <row r="131" spans="1:65" s="2" customFormat="1" ht="11.25">
      <c r="A131" s="31"/>
      <c r="B131" s="32"/>
      <c r="C131" s="33"/>
      <c r="D131" s="211" t="s">
        <v>260</v>
      </c>
      <c r="E131" s="33"/>
      <c r="F131" s="212" t="s">
        <v>280</v>
      </c>
      <c r="G131" s="33"/>
      <c r="H131" s="33"/>
      <c r="I131" s="213"/>
      <c r="J131" s="33"/>
      <c r="K131" s="33"/>
      <c r="L131" s="36"/>
      <c r="M131" s="214"/>
      <c r="N131" s="21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260</v>
      </c>
      <c r="AU131" s="14" t="s">
        <v>87</v>
      </c>
    </row>
    <row r="132" spans="1:65" s="2" customFormat="1" ht="24.2" customHeight="1">
      <c r="A132" s="31"/>
      <c r="B132" s="32"/>
      <c r="C132" s="181" t="s">
        <v>281</v>
      </c>
      <c r="D132" s="181" t="s">
        <v>127</v>
      </c>
      <c r="E132" s="182" t="s">
        <v>282</v>
      </c>
      <c r="F132" s="183" t="s">
        <v>283</v>
      </c>
      <c r="G132" s="184" t="s">
        <v>137</v>
      </c>
      <c r="H132" s="185">
        <v>11</v>
      </c>
      <c r="I132" s="186"/>
      <c r="J132" s="187">
        <f>ROUND(I132*H132,2)</f>
        <v>0</v>
      </c>
      <c r="K132" s="183" t="s">
        <v>258</v>
      </c>
      <c r="L132" s="36"/>
      <c r="M132" s="188" t="s">
        <v>1</v>
      </c>
      <c r="N132" s="189" t="s">
        <v>42</v>
      </c>
      <c r="O132" s="68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85</v>
      </c>
      <c r="AT132" s="192" t="s">
        <v>127</v>
      </c>
      <c r="AU132" s="192" t="s">
        <v>87</v>
      </c>
      <c r="AY132" s="14" t="s">
        <v>123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85</v>
      </c>
      <c r="BK132" s="193">
        <f>ROUND(I132*H132,2)</f>
        <v>0</v>
      </c>
      <c r="BL132" s="14" t="s">
        <v>85</v>
      </c>
      <c r="BM132" s="192" t="s">
        <v>284</v>
      </c>
    </row>
    <row r="133" spans="1:65" s="2" customFormat="1" ht="11.25">
      <c r="A133" s="31"/>
      <c r="B133" s="32"/>
      <c r="C133" s="33"/>
      <c r="D133" s="211" t="s">
        <v>260</v>
      </c>
      <c r="E133" s="33"/>
      <c r="F133" s="212" t="s">
        <v>285</v>
      </c>
      <c r="G133" s="33"/>
      <c r="H133" s="33"/>
      <c r="I133" s="213"/>
      <c r="J133" s="33"/>
      <c r="K133" s="33"/>
      <c r="L133" s="36"/>
      <c r="M133" s="214"/>
      <c r="N133" s="215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260</v>
      </c>
      <c r="AU133" s="14" t="s">
        <v>87</v>
      </c>
    </row>
    <row r="134" spans="1:65" s="2" customFormat="1" ht="37.9" customHeight="1">
      <c r="A134" s="31"/>
      <c r="B134" s="32"/>
      <c r="C134" s="181" t="s">
        <v>192</v>
      </c>
      <c r="D134" s="181" t="s">
        <v>127</v>
      </c>
      <c r="E134" s="182" t="s">
        <v>286</v>
      </c>
      <c r="F134" s="183" t="s">
        <v>287</v>
      </c>
      <c r="G134" s="184" t="s">
        <v>130</v>
      </c>
      <c r="H134" s="185">
        <v>30</v>
      </c>
      <c r="I134" s="186"/>
      <c r="J134" s="187">
        <f>ROUND(I134*H134,2)</f>
        <v>0</v>
      </c>
      <c r="K134" s="183" t="s">
        <v>258</v>
      </c>
      <c r="L134" s="36"/>
      <c r="M134" s="188" t="s">
        <v>1</v>
      </c>
      <c r="N134" s="189" t="s">
        <v>42</v>
      </c>
      <c r="O134" s="68"/>
      <c r="P134" s="190">
        <f>O134*H134</f>
        <v>0</v>
      </c>
      <c r="Q134" s="190">
        <v>0.14000000000000001</v>
      </c>
      <c r="R134" s="190">
        <f>Q134*H134</f>
        <v>4.2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85</v>
      </c>
      <c r="AT134" s="192" t="s">
        <v>127</v>
      </c>
      <c r="AU134" s="192" t="s">
        <v>87</v>
      </c>
      <c r="AY134" s="14" t="s">
        <v>123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85</v>
      </c>
      <c r="BK134" s="193">
        <f>ROUND(I134*H134,2)</f>
        <v>0</v>
      </c>
      <c r="BL134" s="14" t="s">
        <v>85</v>
      </c>
      <c r="BM134" s="192" t="s">
        <v>288</v>
      </c>
    </row>
    <row r="135" spans="1:65" s="2" customFormat="1" ht="11.25">
      <c r="A135" s="31"/>
      <c r="B135" s="32"/>
      <c r="C135" s="33"/>
      <c r="D135" s="211" t="s">
        <v>260</v>
      </c>
      <c r="E135" s="33"/>
      <c r="F135" s="212" t="s">
        <v>289</v>
      </c>
      <c r="G135" s="33"/>
      <c r="H135" s="33"/>
      <c r="I135" s="213"/>
      <c r="J135" s="33"/>
      <c r="K135" s="33"/>
      <c r="L135" s="36"/>
      <c r="M135" s="214"/>
      <c r="N135" s="21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260</v>
      </c>
      <c r="AU135" s="14" t="s">
        <v>87</v>
      </c>
    </row>
    <row r="136" spans="1:65" s="2" customFormat="1" ht="33" customHeight="1">
      <c r="A136" s="31"/>
      <c r="B136" s="32"/>
      <c r="C136" s="181" t="s">
        <v>196</v>
      </c>
      <c r="D136" s="181" t="s">
        <v>127</v>
      </c>
      <c r="E136" s="182" t="s">
        <v>290</v>
      </c>
      <c r="F136" s="183" t="s">
        <v>291</v>
      </c>
      <c r="G136" s="184" t="s">
        <v>130</v>
      </c>
      <c r="H136" s="185">
        <v>30</v>
      </c>
      <c r="I136" s="186"/>
      <c r="J136" s="187">
        <f>ROUND(I136*H136,2)</f>
        <v>0</v>
      </c>
      <c r="K136" s="183" t="s">
        <v>258</v>
      </c>
      <c r="L136" s="36"/>
      <c r="M136" s="188" t="s">
        <v>1</v>
      </c>
      <c r="N136" s="189" t="s">
        <v>42</v>
      </c>
      <c r="O136" s="68"/>
      <c r="P136" s="190">
        <f>O136*H136</f>
        <v>0</v>
      </c>
      <c r="Q136" s="190">
        <v>6.0000000000000002E-5</v>
      </c>
      <c r="R136" s="190">
        <f>Q136*H136</f>
        <v>1.8E-3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85</v>
      </c>
      <c r="AT136" s="192" t="s">
        <v>127</v>
      </c>
      <c r="AU136" s="192" t="s">
        <v>87</v>
      </c>
      <c r="AY136" s="14" t="s">
        <v>123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4" t="s">
        <v>85</v>
      </c>
      <c r="BK136" s="193">
        <f>ROUND(I136*H136,2)</f>
        <v>0</v>
      </c>
      <c r="BL136" s="14" t="s">
        <v>85</v>
      </c>
      <c r="BM136" s="192" t="s">
        <v>292</v>
      </c>
    </row>
    <row r="137" spans="1:65" s="2" customFormat="1" ht="11.25">
      <c r="A137" s="31"/>
      <c r="B137" s="32"/>
      <c r="C137" s="33"/>
      <c r="D137" s="211" t="s">
        <v>260</v>
      </c>
      <c r="E137" s="33"/>
      <c r="F137" s="212" t="s">
        <v>293</v>
      </c>
      <c r="G137" s="33"/>
      <c r="H137" s="33"/>
      <c r="I137" s="213"/>
      <c r="J137" s="33"/>
      <c r="K137" s="33"/>
      <c r="L137" s="36"/>
      <c r="M137" s="214"/>
      <c r="N137" s="21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260</v>
      </c>
      <c r="AU137" s="14" t="s">
        <v>87</v>
      </c>
    </row>
    <row r="138" spans="1:65" s="12" customFormat="1" ht="25.9" customHeight="1">
      <c r="B138" s="167"/>
      <c r="C138" s="168"/>
      <c r="D138" s="169" t="s">
        <v>76</v>
      </c>
      <c r="E138" s="170" t="s">
        <v>294</v>
      </c>
      <c r="F138" s="170" t="s">
        <v>295</v>
      </c>
      <c r="G138" s="168"/>
      <c r="H138" s="168"/>
      <c r="I138" s="171"/>
      <c r="J138" s="172">
        <f>BK138</f>
        <v>0</v>
      </c>
      <c r="K138" s="168"/>
      <c r="L138" s="173"/>
      <c r="M138" s="174"/>
      <c r="N138" s="175"/>
      <c r="O138" s="175"/>
      <c r="P138" s="176">
        <f>SUM(P139:P140)</f>
        <v>0</v>
      </c>
      <c r="Q138" s="175"/>
      <c r="R138" s="176">
        <f>SUM(R139:R140)</f>
        <v>0</v>
      </c>
      <c r="S138" s="175"/>
      <c r="T138" s="177">
        <f>SUM(T139:T140)</f>
        <v>0</v>
      </c>
      <c r="AR138" s="178" t="s">
        <v>132</v>
      </c>
      <c r="AT138" s="179" t="s">
        <v>76</v>
      </c>
      <c r="AU138" s="179" t="s">
        <v>77</v>
      </c>
      <c r="AY138" s="178" t="s">
        <v>123</v>
      </c>
      <c r="BK138" s="180">
        <f>SUM(BK139:BK140)</f>
        <v>0</v>
      </c>
    </row>
    <row r="139" spans="1:65" s="2" customFormat="1" ht="37.9" customHeight="1">
      <c r="A139" s="31"/>
      <c r="B139" s="32"/>
      <c r="C139" s="181" t="s">
        <v>212</v>
      </c>
      <c r="D139" s="181" t="s">
        <v>127</v>
      </c>
      <c r="E139" s="182" t="s">
        <v>296</v>
      </c>
      <c r="F139" s="183" t="s">
        <v>297</v>
      </c>
      <c r="G139" s="184" t="s">
        <v>147</v>
      </c>
      <c r="H139" s="185">
        <v>84</v>
      </c>
      <c r="I139" s="186"/>
      <c r="J139" s="187">
        <f>ROUND(I139*H139,2)</f>
        <v>0</v>
      </c>
      <c r="K139" s="183" t="s">
        <v>258</v>
      </c>
      <c r="L139" s="36"/>
      <c r="M139" s="188" t="s">
        <v>1</v>
      </c>
      <c r="N139" s="189" t="s">
        <v>42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85</v>
      </c>
      <c r="AT139" s="192" t="s">
        <v>127</v>
      </c>
      <c r="AU139" s="192" t="s">
        <v>85</v>
      </c>
      <c r="AY139" s="14" t="s">
        <v>123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85</v>
      </c>
      <c r="BK139" s="193">
        <f>ROUND(I139*H139,2)</f>
        <v>0</v>
      </c>
      <c r="BL139" s="14" t="s">
        <v>85</v>
      </c>
      <c r="BM139" s="192" t="s">
        <v>298</v>
      </c>
    </row>
    <row r="140" spans="1:65" s="2" customFormat="1" ht="11.25">
      <c r="A140" s="31"/>
      <c r="B140" s="32"/>
      <c r="C140" s="33"/>
      <c r="D140" s="211" t="s">
        <v>260</v>
      </c>
      <c r="E140" s="33"/>
      <c r="F140" s="212" t="s">
        <v>299</v>
      </c>
      <c r="G140" s="33"/>
      <c r="H140" s="33"/>
      <c r="I140" s="213"/>
      <c r="J140" s="33"/>
      <c r="K140" s="33"/>
      <c r="L140" s="36"/>
      <c r="M140" s="216"/>
      <c r="N140" s="217"/>
      <c r="O140" s="208"/>
      <c r="P140" s="208"/>
      <c r="Q140" s="208"/>
      <c r="R140" s="208"/>
      <c r="S140" s="208"/>
      <c r="T140" s="21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260</v>
      </c>
      <c r="AU140" s="14" t="s">
        <v>85</v>
      </c>
    </row>
    <row r="141" spans="1:65" s="2" customFormat="1" ht="6.95" customHeight="1">
      <c r="A141" s="3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bug+a9VojSwLhz7tyn9rJT6CdJQh3QTP42q8MoRmLA4vJZvTeZ3XlXugZdX+PBQBR1kvlVjXT1+PcHoQde5ZDg==" saltValue="hBJvsJR4zY9C57nqN+exYmTdXY+wI/gh5HhRhQXF+DQHBRq+2n8lIAm+fsx9/j+11dgHZmjCsBL4ISNzY90z9A==" spinCount="100000" sheet="1" objects="1" scenarios="1" formatColumns="0" formatRows="0" autoFilter="0"/>
  <autoFilter ref="C119:K14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3" r:id="rId1"/>
    <hyperlink ref="F127" r:id="rId2"/>
    <hyperlink ref="F129" r:id="rId3"/>
    <hyperlink ref="F131" r:id="rId4"/>
    <hyperlink ref="F133" r:id="rId5"/>
    <hyperlink ref="F135" r:id="rId6"/>
    <hyperlink ref="F137" r:id="rId7"/>
    <hyperlink ref="F140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61" t="str">
        <f>'Rekapitulace stavby'!K6</f>
        <v>Oprava zab.zař. v žst. NBK seřaďovací nádraží - brzdy TKB v roce 2023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300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98</v>
      </c>
      <c r="G12" s="31"/>
      <c r="H12" s="31"/>
      <c r="I12" s="109" t="s">
        <v>22</v>
      </c>
      <c r="J12" s="111" t="str">
        <f>'Rekapitulace stavby'!AN8</f>
        <v>15. 8. 2023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99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ROUND((SUM(BE121:BE134)),  2)</f>
        <v>0</v>
      </c>
      <c r="G33" s="31"/>
      <c r="H33" s="31"/>
      <c r="I33" s="121">
        <v>0.21</v>
      </c>
      <c r="J33" s="120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ROUND((SUM(BF121:BF134)),  2)</f>
        <v>0</v>
      </c>
      <c r="G34" s="31"/>
      <c r="H34" s="31"/>
      <c r="I34" s="121">
        <v>0.15</v>
      </c>
      <c r="J34" s="120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ROUND((SUM(BG121:BG134)),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ROUND((SUM(BH121:BH134)),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ROUND((SUM(BI121:BI134)),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8" t="str">
        <f>E7</f>
        <v>Oprava zab.zař. v žst. NBK seřaďovací nádraží - brzdy TKB v roce 2023</v>
      </c>
      <c r="F85" s="269"/>
      <c r="G85" s="269"/>
      <c r="H85" s="26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9" t="str">
        <f>E9</f>
        <v>03 - VRN</v>
      </c>
      <c r="F87" s="270"/>
      <c r="G87" s="270"/>
      <c r="H87" s="27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Nymburk</v>
      </c>
      <c r="G89" s="33"/>
      <c r="H89" s="33"/>
      <c r="I89" s="26" t="s">
        <v>22</v>
      </c>
      <c r="J89" s="63" t="str">
        <f>IF(J12="","",J12)</f>
        <v>15. 8. 2023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Klára Najbrtová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101</v>
      </c>
      <c r="D94" s="141"/>
      <c r="E94" s="141"/>
      <c r="F94" s="141"/>
      <c r="G94" s="141"/>
      <c r="H94" s="141"/>
      <c r="I94" s="141"/>
      <c r="J94" s="142" t="s">
        <v>102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103</v>
      </c>
      <c r="D96" s="33"/>
      <c r="E96" s="33"/>
      <c r="F96" s="33"/>
      <c r="G96" s="33"/>
      <c r="H96" s="33"/>
      <c r="I96" s="33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4"/>
      <c r="C97" s="145"/>
      <c r="D97" s="146" t="s">
        <v>301</v>
      </c>
      <c r="E97" s="147"/>
      <c r="F97" s="147"/>
      <c r="G97" s="147"/>
      <c r="H97" s="147"/>
      <c r="I97" s="147"/>
      <c r="J97" s="148">
        <f>J122</f>
        <v>0</v>
      </c>
      <c r="K97" s="145"/>
      <c r="L97" s="149"/>
    </row>
    <row r="98" spans="1:31" s="9" customFormat="1" ht="24.95" customHeight="1">
      <c r="B98" s="144"/>
      <c r="C98" s="145"/>
      <c r="D98" s="146" t="s">
        <v>108</v>
      </c>
      <c r="E98" s="147"/>
      <c r="F98" s="147"/>
      <c r="G98" s="147"/>
      <c r="H98" s="147"/>
      <c r="I98" s="147"/>
      <c r="J98" s="148">
        <f>J126</f>
        <v>0</v>
      </c>
      <c r="K98" s="145"/>
      <c r="L98" s="149"/>
    </row>
    <row r="99" spans="1:31" s="9" customFormat="1" ht="24.95" customHeight="1">
      <c r="B99" s="144"/>
      <c r="C99" s="145"/>
      <c r="D99" s="146" t="s">
        <v>302</v>
      </c>
      <c r="E99" s="147"/>
      <c r="F99" s="147"/>
      <c r="G99" s="147"/>
      <c r="H99" s="147"/>
      <c r="I99" s="147"/>
      <c r="J99" s="148">
        <f>J129</f>
        <v>0</v>
      </c>
      <c r="K99" s="145"/>
      <c r="L99" s="149"/>
    </row>
    <row r="100" spans="1:31" s="10" customFormat="1" ht="19.899999999999999" customHeight="1">
      <c r="B100" s="150"/>
      <c r="C100" s="151"/>
      <c r="D100" s="152" t="s">
        <v>303</v>
      </c>
      <c r="E100" s="153"/>
      <c r="F100" s="153"/>
      <c r="G100" s="153"/>
      <c r="H100" s="153"/>
      <c r="I100" s="153"/>
      <c r="J100" s="154">
        <f>J131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304</v>
      </c>
      <c r="E101" s="153"/>
      <c r="F101" s="153"/>
      <c r="G101" s="153"/>
      <c r="H101" s="153"/>
      <c r="I101" s="153"/>
      <c r="J101" s="154">
        <f>J133</f>
        <v>0</v>
      </c>
      <c r="K101" s="151"/>
      <c r="L101" s="155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109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6.25" customHeight="1">
      <c r="A111" s="31"/>
      <c r="B111" s="32"/>
      <c r="C111" s="33"/>
      <c r="D111" s="33"/>
      <c r="E111" s="268" t="str">
        <f>E7</f>
        <v>Oprava zab.zař. v žst. NBK seřaďovací nádraží - brzdy TKB v roce 2023</v>
      </c>
      <c r="F111" s="269"/>
      <c r="G111" s="269"/>
      <c r="H111" s="269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39" t="str">
        <f>E9</f>
        <v>03 - VRN</v>
      </c>
      <c r="F113" s="270"/>
      <c r="G113" s="270"/>
      <c r="H113" s="270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žst. Nymburk</v>
      </c>
      <c r="G115" s="33"/>
      <c r="H115" s="33"/>
      <c r="I115" s="26" t="s">
        <v>22</v>
      </c>
      <c r="J115" s="63" t="str">
        <f>IF(J12="","",J12)</f>
        <v>15. 8. 2023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E15</f>
        <v>Správa železnic s.o.</v>
      </c>
      <c r="G117" s="33"/>
      <c r="H117" s="33"/>
      <c r="I117" s="26" t="s">
        <v>32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30</v>
      </c>
      <c r="D118" s="33"/>
      <c r="E118" s="33"/>
      <c r="F118" s="24" t="str">
        <f>IF(E18="","",E18)</f>
        <v>Vyplň údaj</v>
      </c>
      <c r="G118" s="33"/>
      <c r="H118" s="33"/>
      <c r="I118" s="26" t="s">
        <v>34</v>
      </c>
      <c r="J118" s="29" t="str">
        <f>E24</f>
        <v>Klára Najbrtová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56"/>
      <c r="B120" s="157"/>
      <c r="C120" s="158" t="s">
        <v>110</v>
      </c>
      <c r="D120" s="159" t="s">
        <v>62</v>
      </c>
      <c r="E120" s="159" t="s">
        <v>58</v>
      </c>
      <c r="F120" s="159" t="s">
        <v>59</v>
      </c>
      <c r="G120" s="159" t="s">
        <v>111</v>
      </c>
      <c r="H120" s="159" t="s">
        <v>112</v>
      </c>
      <c r="I120" s="159" t="s">
        <v>113</v>
      </c>
      <c r="J120" s="159" t="s">
        <v>102</v>
      </c>
      <c r="K120" s="160" t="s">
        <v>114</v>
      </c>
      <c r="L120" s="161"/>
      <c r="M120" s="72" t="s">
        <v>1</v>
      </c>
      <c r="N120" s="73" t="s">
        <v>41</v>
      </c>
      <c r="O120" s="73" t="s">
        <v>115</v>
      </c>
      <c r="P120" s="73" t="s">
        <v>116</v>
      </c>
      <c r="Q120" s="73" t="s">
        <v>117</v>
      </c>
      <c r="R120" s="73" t="s">
        <v>118</v>
      </c>
      <c r="S120" s="73" t="s">
        <v>119</v>
      </c>
      <c r="T120" s="74" t="s">
        <v>120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121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P122+P126+P129</f>
        <v>0</v>
      </c>
      <c r="Q121" s="76"/>
      <c r="R121" s="164">
        <f>R122+R126+R129</f>
        <v>0</v>
      </c>
      <c r="S121" s="76"/>
      <c r="T121" s="165">
        <f>T122+T126+T129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104</v>
      </c>
      <c r="BK121" s="166">
        <f>BK122+BK126+BK129</f>
        <v>0</v>
      </c>
    </row>
    <row r="122" spans="1:65" s="12" customFormat="1" ht="25.9" customHeight="1">
      <c r="B122" s="167"/>
      <c r="C122" s="168"/>
      <c r="D122" s="169" t="s">
        <v>76</v>
      </c>
      <c r="E122" s="170" t="s">
        <v>305</v>
      </c>
      <c r="F122" s="170" t="s">
        <v>306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SUM(P123:P125)</f>
        <v>0</v>
      </c>
      <c r="Q122" s="175"/>
      <c r="R122" s="176">
        <f>SUM(R123:R125)</f>
        <v>0</v>
      </c>
      <c r="S122" s="175"/>
      <c r="T122" s="177">
        <f>SUM(T123:T125)</f>
        <v>0</v>
      </c>
      <c r="AR122" s="178" t="s">
        <v>85</v>
      </c>
      <c r="AT122" s="179" t="s">
        <v>76</v>
      </c>
      <c r="AU122" s="179" t="s">
        <v>77</v>
      </c>
      <c r="AY122" s="178" t="s">
        <v>123</v>
      </c>
      <c r="BK122" s="180">
        <f>SUM(BK123:BK125)</f>
        <v>0</v>
      </c>
    </row>
    <row r="123" spans="1:65" s="2" customFormat="1" ht="204.95" customHeight="1">
      <c r="A123" s="31"/>
      <c r="B123" s="32"/>
      <c r="C123" s="181" t="s">
        <v>153</v>
      </c>
      <c r="D123" s="181" t="s">
        <v>127</v>
      </c>
      <c r="E123" s="182" t="s">
        <v>307</v>
      </c>
      <c r="F123" s="183" t="s">
        <v>308</v>
      </c>
      <c r="G123" s="184" t="s">
        <v>158</v>
      </c>
      <c r="H123" s="185">
        <v>10</v>
      </c>
      <c r="I123" s="186"/>
      <c r="J123" s="187">
        <f>ROUND(I123*H123,2)</f>
        <v>0</v>
      </c>
      <c r="K123" s="183" t="s">
        <v>131</v>
      </c>
      <c r="L123" s="36"/>
      <c r="M123" s="188" t="s">
        <v>1</v>
      </c>
      <c r="N123" s="189" t="s">
        <v>42</v>
      </c>
      <c r="O123" s="68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227</v>
      </c>
      <c r="AT123" s="192" t="s">
        <v>127</v>
      </c>
      <c r="AU123" s="192" t="s">
        <v>85</v>
      </c>
      <c r="AY123" s="14" t="s">
        <v>123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4" t="s">
        <v>85</v>
      </c>
      <c r="BK123" s="193">
        <f>ROUND(I123*H123,2)</f>
        <v>0</v>
      </c>
      <c r="BL123" s="14" t="s">
        <v>227</v>
      </c>
      <c r="BM123" s="192" t="s">
        <v>309</v>
      </c>
    </row>
    <row r="124" spans="1:65" s="2" customFormat="1" ht="204.95" customHeight="1">
      <c r="A124" s="31"/>
      <c r="B124" s="32"/>
      <c r="C124" s="181" t="s">
        <v>310</v>
      </c>
      <c r="D124" s="181" t="s">
        <v>127</v>
      </c>
      <c r="E124" s="182" t="s">
        <v>311</v>
      </c>
      <c r="F124" s="183" t="s">
        <v>312</v>
      </c>
      <c r="G124" s="184" t="s">
        <v>313</v>
      </c>
      <c r="H124" s="185">
        <v>2</v>
      </c>
      <c r="I124" s="186"/>
      <c r="J124" s="187">
        <f>ROUND(I124*H124,2)</f>
        <v>0</v>
      </c>
      <c r="K124" s="183" t="s">
        <v>131</v>
      </c>
      <c r="L124" s="36"/>
      <c r="M124" s="188" t="s">
        <v>1</v>
      </c>
      <c r="N124" s="189" t="s">
        <v>42</v>
      </c>
      <c r="O124" s="68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227</v>
      </c>
      <c r="AT124" s="192" t="s">
        <v>127</v>
      </c>
      <c r="AU124" s="192" t="s">
        <v>85</v>
      </c>
      <c r="AY124" s="14" t="s">
        <v>123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4" t="s">
        <v>85</v>
      </c>
      <c r="BK124" s="193">
        <f>ROUND(I124*H124,2)</f>
        <v>0</v>
      </c>
      <c r="BL124" s="14" t="s">
        <v>227</v>
      </c>
      <c r="BM124" s="192" t="s">
        <v>314</v>
      </c>
    </row>
    <row r="125" spans="1:65" s="2" customFormat="1" ht="104.45" customHeight="1">
      <c r="A125" s="31"/>
      <c r="B125" s="32"/>
      <c r="C125" s="181" t="s">
        <v>315</v>
      </c>
      <c r="D125" s="181" t="s">
        <v>127</v>
      </c>
      <c r="E125" s="182" t="s">
        <v>316</v>
      </c>
      <c r="F125" s="183" t="s">
        <v>317</v>
      </c>
      <c r="G125" s="184" t="s">
        <v>158</v>
      </c>
      <c r="H125" s="185">
        <v>2</v>
      </c>
      <c r="I125" s="186"/>
      <c r="J125" s="187">
        <f>ROUND(I125*H125,2)</f>
        <v>0</v>
      </c>
      <c r="K125" s="183" t="s">
        <v>131</v>
      </c>
      <c r="L125" s="36"/>
      <c r="M125" s="188" t="s">
        <v>1</v>
      </c>
      <c r="N125" s="189" t="s">
        <v>42</v>
      </c>
      <c r="O125" s="68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227</v>
      </c>
      <c r="AT125" s="192" t="s">
        <v>127</v>
      </c>
      <c r="AU125" s="192" t="s">
        <v>85</v>
      </c>
      <c r="AY125" s="14" t="s">
        <v>123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4" t="s">
        <v>85</v>
      </c>
      <c r="BK125" s="193">
        <f>ROUND(I125*H125,2)</f>
        <v>0</v>
      </c>
      <c r="BL125" s="14" t="s">
        <v>227</v>
      </c>
      <c r="BM125" s="192" t="s">
        <v>318</v>
      </c>
    </row>
    <row r="126" spans="1:65" s="12" customFormat="1" ht="25.9" customHeight="1">
      <c r="B126" s="167"/>
      <c r="C126" s="168"/>
      <c r="D126" s="169" t="s">
        <v>76</v>
      </c>
      <c r="E126" s="170" t="s">
        <v>233</v>
      </c>
      <c r="F126" s="170" t="s">
        <v>234</v>
      </c>
      <c r="G126" s="168"/>
      <c r="H126" s="168"/>
      <c r="I126" s="171"/>
      <c r="J126" s="172">
        <f>BK126</f>
        <v>0</v>
      </c>
      <c r="K126" s="168"/>
      <c r="L126" s="173"/>
      <c r="M126" s="174"/>
      <c r="N126" s="175"/>
      <c r="O126" s="175"/>
      <c r="P126" s="176">
        <f>SUM(P127:P128)</f>
        <v>0</v>
      </c>
      <c r="Q126" s="175"/>
      <c r="R126" s="176">
        <f>SUM(R127:R128)</f>
        <v>0</v>
      </c>
      <c r="S126" s="175"/>
      <c r="T126" s="177">
        <f>SUM(T127:T128)</f>
        <v>0</v>
      </c>
      <c r="AR126" s="178" t="s">
        <v>132</v>
      </c>
      <c r="AT126" s="179" t="s">
        <v>76</v>
      </c>
      <c r="AU126" s="179" t="s">
        <v>77</v>
      </c>
      <c r="AY126" s="178" t="s">
        <v>123</v>
      </c>
      <c r="BK126" s="180">
        <f>SUM(BK127:BK128)</f>
        <v>0</v>
      </c>
    </row>
    <row r="127" spans="1:65" s="2" customFormat="1" ht="90" customHeight="1">
      <c r="A127" s="31"/>
      <c r="B127" s="32"/>
      <c r="C127" s="181" t="s">
        <v>132</v>
      </c>
      <c r="D127" s="181" t="s">
        <v>127</v>
      </c>
      <c r="E127" s="182" t="s">
        <v>319</v>
      </c>
      <c r="F127" s="183" t="s">
        <v>320</v>
      </c>
      <c r="G127" s="184" t="s">
        <v>313</v>
      </c>
      <c r="H127" s="185">
        <v>5</v>
      </c>
      <c r="I127" s="186"/>
      <c r="J127" s="187">
        <f>ROUND(I127*H127,2)</f>
        <v>0</v>
      </c>
      <c r="K127" s="183" t="s">
        <v>131</v>
      </c>
      <c r="L127" s="36"/>
      <c r="M127" s="188" t="s">
        <v>1</v>
      </c>
      <c r="N127" s="189" t="s">
        <v>42</v>
      </c>
      <c r="O127" s="68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227</v>
      </c>
      <c r="AT127" s="192" t="s">
        <v>127</v>
      </c>
      <c r="AU127" s="192" t="s">
        <v>85</v>
      </c>
      <c r="AY127" s="14" t="s">
        <v>123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4" t="s">
        <v>85</v>
      </c>
      <c r="BK127" s="193">
        <f>ROUND(I127*H127,2)</f>
        <v>0</v>
      </c>
      <c r="BL127" s="14" t="s">
        <v>227</v>
      </c>
      <c r="BM127" s="192" t="s">
        <v>321</v>
      </c>
    </row>
    <row r="128" spans="1:65" s="2" customFormat="1" ht="90" customHeight="1">
      <c r="A128" s="31"/>
      <c r="B128" s="32"/>
      <c r="C128" s="181" t="s">
        <v>322</v>
      </c>
      <c r="D128" s="181" t="s">
        <v>127</v>
      </c>
      <c r="E128" s="182" t="s">
        <v>323</v>
      </c>
      <c r="F128" s="183" t="s">
        <v>324</v>
      </c>
      <c r="G128" s="184" t="s">
        <v>313</v>
      </c>
      <c r="H128" s="185">
        <v>5</v>
      </c>
      <c r="I128" s="186"/>
      <c r="J128" s="187">
        <f>ROUND(I128*H128,2)</f>
        <v>0</v>
      </c>
      <c r="K128" s="183" t="s">
        <v>131</v>
      </c>
      <c r="L128" s="36"/>
      <c r="M128" s="188" t="s">
        <v>1</v>
      </c>
      <c r="N128" s="189" t="s">
        <v>42</v>
      </c>
      <c r="O128" s="68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227</v>
      </c>
      <c r="AT128" s="192" t="s">
        <v>127</v>
      </c>
      <c r="AU128" s="192" t="s">
        <v>85</v>
      </c>
      <c r="AY128" s="14" t="s">
        <v>123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85</v>
      </c>
      <c r="BK128" s="193">
        <f>ROUND(I128*H128,2)</f>
        <v>0</v>
      </c>
      <c r="BL128" s="14" t="s">
        <v>227</v>
      </c>
      <c r="BM128" s="192" t="s">
        <v>325</v>
      </c>
    </row>
    <row r="129" spans="1:65" s="12" customFormat="1" ht="25.9" customHeight="1">
      <c r="B129" s="167"/>
      <c r="C129" s="168"/>
      <c r="D129" s="169" t="s">
        <v>76</v>
      </c>
      <c r="E129" s="170" t="s">
        <v>93</v>
      </c>
      <c r="F129" s="170" t="s">
        <v>326</v>
      </c>
      <c r="G129" s="168"/>
      <c r="H129" s="168"/>
      <c r="I129" s="171"/>
      <c r="J129" s="172">
        <f>BK129</f>
        <v>0</v>
      </c>
      <c r="K129" s="168"/>
      <c r="L129" s="173"/>
      <c r="M129" s="174"/>
      <c r="N129" s="175"/>
      <c r="O129" s="175"/>
      <c r="P129" s="176">
        <f>P130+P131+P133</f>
        <v>0</v>
      </c>
      <c r="Q129" s="175"/>
      <c r="R129" s="176">
        <f>R130+R131+R133</f>
        <v>0</v>
      </c>
      <c r="S129" s="175"/>
      <c r="T129" s="177">
        <f>T130+T131+T133</f>
        <v>0</v>
      </c>
      <c r="AR129" s="178" t="s">
        <v>322</v>
      </c>
      <c r="AT129" s="179" t="s">
        <v>76</v>
      </c>
      <c r="AU129" s="179" t="s">
        <v>77</v>
      </c>
      <c r="AY129" s="178" t="s">
        <v>123</v>
      </c>
      <c r="BK129" s="180">
        <f>BK130+BK131+BK133</f>
        <v>0</v>
      </c>
    </row>
    <row r="130" spans="1:65" s="2" customFormat="1" ht="44.25" customHeight="1">
      <c r="A130" s="31"/>
      <c r="B130" s="32"/>
      <c r="C130" s="181" t="s">
        <v>327</v>
      </c>
      <c r="D130" s="181" t="s">
        <v>127</v>
      </c>
      <c r="E130" s="182" t="s">
        <v>328</v>
      </c>
      <c r="F130" s="183" t="s">
        <v>329</v>
      </c>
      <c r="G130" s="184" t="s">
        <v>330</v>
      </c>
      <c r="H130" s="219"/>
      <c r="I130" s="186"/>
      <c r="J130" s="187">
        <f>ROUND(I130*H130,2)</f>
        <v>0</v>
      </c>
      <c r="K130" s="183" t="s">
        <v>131</v>
      </c>
      <c r="L130" s="36"/>
      <c r="M130" s="188" t="s">
        <v>1</v>
      </c>
      <c r="N130" s="189" t="s">
        <v>42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85</v>
      </c>
      <c r="AT130" s="192" t="s">
        <v>127</v>
      </c>
      <c r="AU130" s="192" t="s">
        <v>85</v>
      </c>
      <c r="AY130" s="14" t="s">
        <v>123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85</v>
      </c>
      <c r="BK130" s="193">
        <f>ROUND(I130*H130,2)</f>
        <v>0</v>
      </c>
      <c r="BL130" s="14" t="s">
        <v>85</v>
      </c>
      <c r="BM130" s="192" t="s">
        <v>331</v>
      </c>
    </row>
    <row r="131" spans="1:65" s="12" customFormat="1" ht="22.9" customHeight="1">
      <c r="B131" s="167"/>
      <c r="C131" s="168"/>
      <c r="D131" s="169" t="s">
        <v>76</v>
      </c>
      <c r="E131" s="204" t="s">
        <v>332</v>
      </c>
      <c r="F131" s="204" t="s">
        <v>333</v>
      </c>
      <c r="G131" s="168"/>
      <c r="H131" s="168"/>
      <c r="I131" s="171"/>
      <c r="J131" s="205">
        <f>BK131</f>
        <v>0</v>
      </c>
      <c r="K131" s="168"/>
      <c r="L131" s="173"/>
      <c r="M131" s="174"/>
      <c r="N131" s="175"/>
      <c r="O131" s="175"/>
      <c r="P131" s="176">
        <f>P132</f>
        <v>0</v>
      </c>
      <c r="Q131" s="175"/>
      <c r="R131" s="176">
        <f>R132</f>
        <v>0</v>
      </c>
      <c r="S131" s="175"/>
      <c r="T131" s="177">
        <f>T132</f>
        <v>0</v>
      </c>
      <c r="AR131" s="178" t="s">
        <v>322</v>
      </c>
      <c r="AT131" s="179" t="s">
        <v>76</v>
      </c>
      <c r="AU131" s="179" t="s">
        <v>85</v>
      </c>
      <c r="AY131" s="178" t="s">
        <v>123</v>
      </c>
      <c r="BK131" s="180">
        <f>BK132</f>
        <v>0</v>
      </c>
    </row>
    <row r="132" spans="1:65" s="2" customFormat="1" ht="78" customHeight="1">
      <c r="A132" s="31"/>
      <c r="B132" s="32"/>
      <c r="C132" s="181" t="s">
        <v>87</v>
      </c>
      <c r="D132" s="181" t="s">
        <v>127</v>
      </c>
      <c r="E132" s="182" t="s">
        <v>334</v>
      </c>
      <c r="F132" s="183" t="s">
        <v>335</v>
      </c>
      <c r="G132" s="184" t="s">
        <v>330</v>
      </c>
      <c r="H132" s="219"/>
      <c r="I132" s="186"/>
      <c r="J132" s="187">
        <f>ROUND(I132*H132,2)</f>
        <v>0</v>
      </c>
      <c r="K132" s="183" t="s">
        <v>131</v>
      </c>
      <c r="L132" s="36"/>
      <c r="M132" s="188" t="s">
        <v>1</v>
      </c>
      <c r="N132" s="189" t="s">
        <v>42</v>
      </c>
      <c r="O132" s="68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85</v>
      </c>
      <c r="AT132" s="192" t="s">
        <v>127</v>
      </c>
      <c r="AU132" s="192" t="s">
        <v>87</v>
      </c>
      <c r="AY132" s="14" t="s">
        <v>123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85</v>
      </c>
      <c r="BK132" s="193">
        <f>ROUND(I132*H132,2)</f>
        <v>0</v>
      </c>
      <c r="BL132" s="14" t="s">
        <v>85</v>
      </c>
      <c r="BM132" s="192" t="s">
        <v>336</v>
      </c>
    </row>
    <row r="133" spans="1:65" s="12" customFormat="1" ht="22.9" customHeight="1">
      <c r="B133" s="167"/>
      <c r="C133" s="168"/>
      <c r="D133" s="169" t="s">
        <v>76</v>
      </c>
      <c r="E133" s="204" t="s">
        <v>337</v>
      </c>
      <c r="F133" s="204" t="s">
        <v>338</v>
      </c>
      <c r="G133" s="168"/>
      <c r="H133" s="168"/>
      <c r="I133" s="171"/>
      <c r="J133" s="205">
        <f>BK133</f>
        <v>0</v>
      </c>
      <c r="K133" s="168"/>
      <c r="L133" s="173"/>
      <c r="M133" s="174"/>
      <c r="N133" s="175"/>
      <c r="O133" s="175"/>
      <c r="P133" s="176">
        <f>P134</f>
        <v>0</v>
      </c>
      <c r="Q133" s="175"/>
      <c r="R133" s="176">
        <f>R134</f>
        <v>0</v>
      </c>
      <c r="S133" s="175"/>
      <c r="T133" s="177">
        <f>T134</f>
        <v>0</v>
      </c>
      <c r="AR133" s="178" t="s">
        <v>322</v>
      </c>
      <c r="AT133" s="179" t="s">
        <v>76</v>
      </c>
      <c r="AU133" s="179" t="s">
        <v>85</v>
      </c>
      <c r="AY133" s="178" t="s">
        <v>123</v>
      </c>
      <c r="BK133" s="180">
        <f>BK134</f>
        <v>0</v>
      </c>
    </row>
    <row r="134" spans="1:65" s="2" customFormat="1" ht="66.75" customHeight="1">
      <c r="A134" s="31"/>
      <c r="B134" s="32"/>
      <c r="C134" s="181" t="s">
        <v>263</v>
      </c>
      <c r="D134" s="181" t="s">
        <v>127</v>
      </c>
      <c r="E134" s="182" t="s">
        <v>339</v>
      </c>
      <c r="F134" s="183" t="s">
        <v>340</v>
      </c>
      <c r="G134" s="184" t="s">
        <v>330</v>
      </c>
      <c r="H134" s="219"/>
      <c r="I134" s="186"/>
      <c r="J134" s="187">
        <f>ROUND(I134*H134,2)</f>
        <v>0</v>
      </c>
      <c r="K134" s="183" t="s">
        <v>131</v>
      </c>
      <c r="L134" s="36"/>
      <c r="M134" s="206" t="s">
        <v>1</v>
      </c>
      <c r="N134" s="207" t="s">
        <v>42</v>
      </c>
      <c r="O134" s="208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85</v>
      </c>
      <c r="AT134" s="192" t="s">
        <v>127</v>
      </c>
      <c r="AU134" s="192" t="s">
        <v>87</v>
      </c>
      <c r="AY134" s="14" t="s">
        <v>123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85</v>
      </c>
      <c r="BK134" s="193">
        <f>ROUND(I134*H134,2)</f>
        <v>0</v>
      </c>
      <c r="BL134" s="14" t="s">
        <v>85</v>
      </c>
      <c r="BM134" s="192" t="s">
        <v>341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u113DxPCUXvTq2WJWC3ELHoVtWPVNNpgSn2QqChXDr8GLW4iJNLDEUurQcfB3/Bk4rIAw/vtqMlrPL7vcbsV6w==" saltValue="XjsgNkUjPhRKjgNwUCVLgctZSHWcG4XfoLBZB6mDGZUTEj2xyXJErnvNhVOoJ1Wg5DM237TqlQZQapCOP1n3UA==" spinCount="100000" sheet="1" objects="1" scenarios="1" formatColumns="0" formatRows="0" autoFilter="0"/>
  <autoFilter ref="C120:K13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PS 01 ÚOŽI</vt:lpstr>
      <vt:lpstr>02 - SO 01 ÚRS</vt:lpstr>
      <vt:lpstr>03 - VRN</vt:lpstr>
      <vt:lpstr>'01 - PS 01 ÚOŽI'!Názvy_tisku</vt:lpstr>
      <vt:lpstr>'02 - SO 01 ÚRS'!Názvy_tisku</vt:lpstr>
      <vt:lpstr>'03 - VRN'!Názvy_tisku</vt:lpstr>
      <vt:lpstr>'Rekapitulace stavby'!Názvy_tisku</vt:lpstr>
      <vt:lpstr>'01 - PS 01 ÚOŽI'!Oblast_tisku</vt:lpstr>
      <vt:lpstr>'02 - SO 01 ÚRS'!Oblast_tisku</vt:lpstr>
      <vt:lpstr>'03 -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Kaplanová Ivana</cp:lastModifiedBy>
  <dcterms:created xsi:type="dcterms:W3CDTF">2023-09-01T08:01:13Z</dcterms:created>
  <dcterms:modified xsi:type="dcterms:W3CDTF">2023-09-06T06:25:35Z</dcterms:modified>
</cp:coreProperties>
</file>